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/>
  <mc:AlternateContent xmlns:mc="http://schemas.openxmlformats.org/markup-compatibility/2006">
    <mc:Choice Requires="x15">
      <x15ac:absPath xmlns:x15ac="http://schemas.microsoft.com/office/spreadsheetml/2010/11/ac" url="E:\Exped Education\Resources\"/>
    </mc:Choice>
  </mc:AlternateContent>
  <xr:revisionPtr revIDLastSave="0" documentId="13_ncr:1_{7335DCF5-07D0-407E-94B8-40563F0A8B68}" xr6:coauthVersionLast="32" xr6:coauthVersionMax="32" xr10:uidLastSave="{00000000-0000-0000-0000-000000000000}"/>
  <workbookProtection workbookAlgorithmName="SHA-512" workbookHashValue="1HHERz4ekYACtiBcp9amJbWjrwaeEArgPoys0bxjeouyB/NlFYKtHbhGdWhmYHrtweJw2K3YWD4t52TEY86aGg==" workbookSaltValue="eV3YG44dsHF3XlvlkDbS0w==" workbookSpinCount="100000" lockStructure="1"/>
  <bookViews>
    <workbookView xWindow="0" yWindow="0" windowWidth="20490" windowHeight="7620" xr2:uid="{00000000-000D-0000-FFFF-FFFF00000000}"/>
  </bookViews>
  <sheets>
    <sheet name="DATA INPUT SHEET" sheetId="7" r:id="rId1"/>
    <sheet name="Costs to Pupils" sheetId="6" r:id="rId2"/>
    <sheet name="Staff Costs" sheetId="5" r:id="rId3"/>
    <sheet name="Campsite Costings" sheetId="3" r:id="rId4"/>
    <sheet name="Course Costings" sheetId="4" r:id="rId5"/>
    <sheet name="Over All Costings" sheetId="2" r:id="rId6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" i="7" l="1"/>
  <c r="J9" i="5" l="1"/>
  <c r="B5" i="6" l="1"/>
  <c r="T4" i="3" l="1"/>
  <c r="U7" i="6"/>
  <c r="V7" i="6" s="1"/>
  <c r="B6" i="5"/>
  <c r="X22" i="3"/>
  <c r="U5" i="3"/>
  <c r="U6" i="3"/>
  <c r="U7" i="3"/>
  <c r="U8" i="3"/>
  <c r="U9" i="3"/>
  <c r="U10" i="3"/>
  <c r="U11" i="3"/>
  <c r="U12" i="3"/>
  <c r="U13" i="3"/>
  <c r="U14" i="3"/>
  <c r="U15" i="3"/>
  <c r="U16" i="3"/>
  <c r="V16" i="3" s="1"/>
  <c r="Y16" i="3" s="1"/>
  <c r="U17" i="3"/>
  <c r="U18" i="3"/>
  <c r="V18" i="3" s="1"/>
  <c r="Y18" i="3" s="1"/>
  <c r="U19" i="3"/>
  <c r="V19" i="3" s="1"/>
  <c r="Y19" i="3" s="1"/>
  <c r="U20" i="3"/>
  <c r="V20" i="3" s="1"/>
  <c r="Y20" i="3" s="1"/>
  <c r="U21" i="3"/>
  <c r="V21" i="3" s="1"/>
  <c r="Y21" i="3" s="1"/>
  <c r="U4" i="3"/>
  <c r="V4" i="3" s="1"/>
  <c r="Y4" i="3" s="1"/>
  <c r="H7" i="6"/>
  <c r="B7" i="6"/>
  <c r="L7" i="6" s="1"/>
  <c r="O11" i="6"/>
  <c r="U5" i="6"/>
  <c r="H6" i="5" l="1"/>
  <c r="D7" i="6"/>
  <c r="J7" i="6"/>
  <c r="M7" i="6"/>
  <c r="Y7" i="6"/>
  <c r="V9" i="3"/>
  <c r="Y9" i="3" s="1"/>
  <c r="E6" i="5"/>
  <c r="I7" i="6" s="1"/>
  <c r="V11" i="3"/>
  <c r="Y11" i="3" s="1"/>
  <c r="V15" i="3"/>
  <c r="Y15" i="3" s="1"/>
  <c r="V14" i="3"/>
  <c r="Y14" i="3" s="1"/>
  <c r="V13" i="3"/>
  <c r="Y13" i="3" s="1"/>
  <c r="V17" i="3"/>
  <c r="Y17" i="3" s="1"/>
  <c r="V12" i="3"/>
  <c r="Y12" i="3" s="1"/>
  <c r="V6" i="3"/>
  <c r="Y6" i="3" s="1"/>
  <c r="V8" i="3"/>
  <c r="Y8" i="3" s="1"/>
  <c r="V7" i="3"/>
  <c r="Y7" i="3" s="1"/>
  <c r="V10" i="3"/>
  <c r="Y10" i="3" s="1"/>
  <c r="V5" i="3"/>
  <c r="Y5" i="3" s="1"/>
  <c r="M6" i="6"/>
  <c r="M5" i="6"/>
  <c r="Z4" i="3" l="1"/>
  <c r="U6" i="6"/>
  <c r="G5" i="4"/>
  <c r="G8" i="4"/>
  <c r="G9" i="4"/>
  <c r="G10" i="4"/>
  <c r="B6" i="6"/>
  <c r="L6" i="6" l="1"/>
  <c r="Y6" i="6"/>
  <c r="L5" i="6"/>
  <c r="A14" i="6"/>
  <c r="O11" i="3" l="1"/>
  <c r="L10" i="3"/>
  <c r="L9" i="3"/>
  <c r="L8" i="3"/>
  <c r="L7" i="3" l="1"/>
  <c r="L6" i="3"/>
  <c r="L5" i="3"/>
  <c r="L4" i="3"/>
  <c r="K4" i="3"/>
  <c r="C7" i="3"/>
  <c r="C6" i="3"/>
  <c r="C5" i="3"/>
  <c r="C4" i="3"/>
  <c r="B4" i="3"/>
  <c r="B5" i="5"/>
  <c r="H5" i="5" s="1"/>
  <c r="B4" i="5"/>
  <c r="M10" i="3" l="1"/>
  <c r="P10" i="3" s="1"/>
  <c r="M9" i="3"/>
  <c r="P9" i="3" s="1"/>
  <c r="M8" i="3"/>
  <c r="P8" i="3" s="1"/>
  <c r="F8" i="3" l="1"/>
  <c r="D5" i="6"/>
  <c r="Y5" i="6"/>
  <c r="D6" i="6"/>
  <c r="E5" i="5"/>
  <c r="I6" i="6" s="1"/>
  <c r="E4" i="5"/>
  <c r="F6" i="4"/>
  <c r="G6" i="4" s="1"/>
  <c r="F7" i="4"/>
  <c r="G7" i="4" s="1"/>
  <c r="F11" i="4"/>
  <c r="G11" i="4" s="1"/>
  <c r="F4" i="4"/>
  <c r="G4" i="4" s="1"/>
  <c r="M7" i="3"/>
  <c r="P7" i="3" s="1"/>
  <c r="M6" i="3"/>
  <c r="P6" i="3" s="1"/>
  <c r="M5" i="3"/>
  <c r="P5" i="3" s="1"/>
  <c r="M4" i="3"/>
  <c r="P4" i="3" s="1"/>
  <c r="D7" i="3"/>
  <c r="G7" i="3" s="1"/>
  <c r="D6" i="3"/>
  <c r="G6" i="3" s="1"/>
  <c r="D5" i="3"/>
  <c r="G5" i="3" s="1"/>
  <c r="D4" i="3"/>
  <c r="G4" i="3" s="1"/>
  <c r="I5" i="6" l="1"/>
  <c r="A9" i="5"/>
  <c r="Q4" i="3"/>
  <c r="H5" i="6"/>
  <c r="H4" i="5"/>
  <c r="H6" i="6"/>
  <c r="F11" i="6"/>
  <c r="B18" i="2" s="1"/>
  <c r="P5" i="2"/>
  <c r="B14" i="6"/>
  <c r="H4" i="3"/>
  <c r="A11" i="6"/>
  <c r="F10" i="2" s="1"/>
  <c r="A15" i="4"/>
  <c r="K7" i="6" s="1"/>
  <c r="Q7" i="6" s="1"/>
  <c r="J5" i="6" l="1"/>
  <c r="G9" i="5"/>
  <c r="A17" i="3"/>
  <c r="N5" i="2" s="1"/>
  <c r="P7" i="6"/>
  <c r="R7" i="6"/>
  <c r="H5" i="2"/>
  <c r="H10" i="2" s="1"/>
  <c r="D8" i="2" s="1"/>
  <c r="K6" i="6"/>
  <c r="K5" i="6"/>
  <c r="Q5" i="6" s="1"/>
  <c r="P5" i="6" s="1"/>
  <c r="J5" i="2"/>
  <c r="J6" i="6"/>
  <c r="Q5" i="2"/>
  <c r="K5" i="2"/>
  <c r="Q6" i="6" l="1"/>
  <c r="P6" i="6" s="1"/>
  <c r="L5" i="2"/>
  <c r="A14" i="5"/>
  <c r="V5" i="6"/>
  <c r="V6" i="6"/>
  <c r="D3" i="2"/>
  <c r="C13" i="2" s="1"/>
  <c r="R5" i="6"/>
  <c r="R6" i="6" l="1"/>
</calcChain>
</file>

<file path=xl/sharedStrings.xml><?xml version="1.0" encoding="utf-8"?>
<sst xmlns="http://schemas.openxmlformats.org/spreadsheetml/2006/main" count="166" uniqueCount="102">
  <si>
    <t>Bronze</t>
  </si>
  <si>
    <t>Silver</t>
  </si>
  <si>
    <t>Number of Participants</t>
  </si>
  <si>
    <t>Cost to Pupils</t>
  </si>
  <si>
    <t>Equipment Deposit from Pupils</t>
  </si>
  <si>
    <t>Total Funds from Pupils</t>
  </si>
  <si>
    <t>Total Funds from Deposit</t>
  </si>
  <si>
    <t>Basic Expedition Leaders Award (BEL)</t>
  </si>
  <si>
    <t>Mountain Leaders Award (ML)</t>
  </si>
  <si>
    <t>Course Cost to School</t>
  </si>
  <si>
    <t>First Aid Course</t>
  </si>
  <si>
    <t>Total Cost to School</t>
  </si>
  <si>
    <t>Number of Staff</t>
  </si>
  <si>
    <t>Estimated Miles Travelled Over the Award</t>
  </si>
  <si>
    <t>Fuel Allowance (Pence per Mile)</t>
  </si>
  <si>
    <t>Total Fuel Allowance Costs</t>
  </si>
  <si>
    <t>Price Per Participant Camping</t>
  </si>
  <si>
    <t>Total People Present</t>
  </si>
  <si>
    <t>Number of Nights</t>
  </si>
  <si>
    <t>Total Cost of Campsite Fees</t>
  </si>
  <si>
    <t>Total Campsite Fee's</t>
  </si>
  <si>
    <t>Total Campsite Fees</t>
  </si>
  <si>
    <t>Campsite Fees</t>
  </si>
  <si>
    <t>Welcome Pack Price</t>
  </si>
  <si>
    <t>Staff Fuel Costs</t>
  </si>
  <si>
    <t>Assessors Course</t>
  </si>
  <si>
    <t>Estimated Miles Travelled Over the Course</t>
  </si>
  <si>
    <t>Total Costs in Courses Including Fuel</t>
  </si>
  <si>
    <t>Fuel Costs</t>
  </si>
  <si>
    <t>Total Food Allowance Costs</t>
  </si>
  <si>
    <t>Stove Fuel</t>
  </si>
  <si>
    <t>Total Expenditure From Pupil Contribution</t>
  </si>
  <si>
    <t>Pupils Expenditure</t>
  </si>
  <si>
    <t>Deposit</t>
  </si>
  <si>
    <t>Pupils Payment</t>
  </si>
  <si>
    <t>Equipment Use/Wear/Tear</t>
  </si>
  <si>
    <t>Cost Previously Per Pupil</t>
  </si>
  <si>
    <t>Savings to Pupils</t>
  </si>
  <si>
    <t>Totals Cost Input from Pupils:</t>
  </si>
  <si>
    <t>Deposit Pot (Refunded)</t>
  </si>
  <si>
    <t>Savings</t>
  </si>
  <si>
    <t>Over 3 years (to replace stock)</t>
  </si>
  <si>
    <t>What's Left Minus Pupils Expenditure</t>
  </si>
  <si>
    <t>Campsite Fees Total Per Person:</t>
  </si>
  <si>
    <r>
      <t xml:space="preserve">Total Expenditure From Pupil Contribution </t>
    </r>
    <r>
      <rPr>
        <b/>
        <u/>
        <sz val="11"/>
        <color theme="1"/>
        <rFont val="Calibri"/>
        <family val="2"/>
        <scheme val="minor"/>
      </rPr>
      <t>Per Person</t>
    </r>
  </si>
  <si>
    <t>Contigency Pot (Equipment Use/Wear/Tear)</t>
  </si>
  <si>
    <t>Course</t>
  </si>
  <si>
    <t xml:space="preserve">Staff Costings </t>
  </si>
  <si>
    <t>Course Costings</t>
  </si>
  <si>
    <t>Out Goings:</t>
  </si>
  <si>
    <t>Input:</t>
  </si>
  <si>
    <t>Camp Fees</t>
  </si>
  <si>
    <t>Sustainable Fees</t>
  </si>
  <si>
    <t>Totals Cost Input from School (For Courses):</t>
  </si>
  <si>
    <t>Pupil Input</t>
  </si>
  <si>
    <t>Course Costs</t>
  </si>
  <si>
    <t>Initial Kit Costings</t>
  </si>
  <si>
    <t>Donations</t>
  </si>
  <si>
    <t>CAMPSITE FEES</t>
  </si>
  <si>
    <t>PUPIL COSTS</t>
  </si>
  <si>
    <t>STAFF COSTS</t>
  </si>
  <si>
    <t>COURSE COSTS</t>
  </si>
  <si>
    <t>OVERALL COSTINGS</t>
  </si>
  <si>
    <r>
      <t>Budget Left:</t>
    </r>
    <r>
      <rPr>
        <b/>
        <sz val="11"/>
        <color theme="1"/>
        <rFont val="Calibri"/>
        <family val="2"/>
        <scheme val="minor"/>
      </rPr>
      <t xml:space="preserve"> (£3000 </t>
    </r>
    <r>
      <rPr>
        <b/>
        <u/>
        <sz val="11"/>
        <color theme="1"/>
        <rFont val="Calibri"/>
        <family val="2"/>
        <scheme val="minor"/>
      </rPr>
      <t>must</t>
    </r>
    <r>
      <rPr>
        <b/>
        <sz val="11"/>
        <color theme="1"/>
        <rFont val="Calibri"/>
        <family val="2"/>
        <scheme val="minor"/>
      </rPr>
      <t xml:space="preserve"> be in a contingency pot)</t>
    </r>
  </si>
  <si>
    <t>Cost Per Pupil Now</t>
  </si>
  <si>
    <t>Total Number of Days Over the Award</t>
  </si>
  <si>
    <t>Number of Staff/Volunteers</t>
  </si>
  <si>
    <t>Camp Fee Costs</t>
  </si>
  <si>
    <t>Total Cost of Site Fees for Staff/Volunteers</t>
  </si>
  <si>
    <t>Total Staff Site Fee Costs</t>
  </si>
  <si>
    <t>Staff Campsite Fees</t>
  </si>
  <si>
    <t>Total Staff Campsite Fee Costs</t>
  </si>
  <si>
    <t>CHANGE THESE TO CHANGE THE DATA ACROSS ALL SHEETS</t>
  </si>
  <si>
    <t>Countryside Leaders Award  (CLA)</t>
  </si>
  <si>
    <t>Expedition Supervisors Course</t>
  </si>
  <si>
    <t>Verifier Course</t>
  </si>
  <si>
    <t>Introduction to the DofE Course</t>
  </si>
  <si>
    <t>None</t>
  </si>
  <si>
    <t>Additional Kit Cost</t>
  </si>
  <si>
    <t>Assessor Costs</t>
  </si>
  <si>
    <t>Total Cost of Assessors</t>
  </si>
  <si>
    <t>Total Assessor Fee Costs</t>
  </si>
  <si>
    <t>Total Staff Costs</t>
  </si>
  <si>
    <t>Staff Training Costs</t>
  </si>
  <si>
    <t>Total number of participants</t>
  </si>
  <si>
    <t>DofE License Fee</t>
  </si>
  <si>
    <t>Yearly Licencing Fee</t>
  </si>
  <si>
    <t>Note this allows for numbers to fluctuate and still have the £3000 a year to replace equipment.</t>
  </si>
  <si>
    <t>Gold</t>
  </si>
  <si>
    <t>Amount Per Person</t>
  </si>
  <si>
    <t>?</t>
  </si>
  <si>
    <t xml:space="preserve">Training Weekend Site 1 </t>
  </si>
  <si>
    <t xml:space="preserve">Training Weekend Site 2 </t>
  </si>
  <si>
    <t>Training Walk</t>
  </si>
  <si>
    <t xml:space="preserve">Practice Weekend Site 1 </t>
  </si>
  <si>
    <t xml:space="preserve">Practice Weekend Site 2 </t>
  </si>
  <si>
    <t xml:space="preserve">Expedition Weekend Site 1 </t>
  </si>
  <si>
    <t xml:space="preserve">Expedition Weekend Site 2 </t>
  </si>
  <si>
    <t xml:space="preserve">Training Weekend </t>
  </si>
  <si>
    <t xml:space="preserve">Practice Weekend </t>
  </si>
  <si>
    <t xml:space="preserve">Expedition Weekend </t>
  </si>
  <si>
    <t>www.expededucation.org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</si>
</sst>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£&quot;#,##0;[Red]\-&quot;£&quot;#,##0"/>
    <numFmt numFmtId="8" formatCode="&quot;£&quot;#,##0.00;[Red]\-&quot;£&quot;#,##0.00"/>
    <numFmt numFmtId="164" formatCode="&quot;£&quot;#,##0.00"/>
    <numFmt numFmtId="165" formatCode="#,##0_ ;[Red]\-#,##0\ "/>
  </numFmts>
  <fonts count="2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u/>
      <sz val="18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2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u/>
      <sz val="7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8"/>
      <color theme="10"/>
      <name val="Franklin Gothic Medium Cond"/>
      <family val="2"/>
    </font>
    <font>
      <sz val="28"/>
      <color theme="1"/>
      <name val="Franklin Gothic Medium Cond"/>
      <family val="2"/>
    </font>
  </fonts>
  <fills count="1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1" fillId="0" borderId="0" applyNumberFormat="0" applyFill="0" applyBorder="0" applyAlignment="0" applyProtection="0"/>
  </cellStyleXfs>
  <cellXfs count="325">
    <xf numFmtId="0" fontId="0" fillId="0" borderId="0" xfId="0"/>
    <xf numFmtId="0" fontId="0" fillId="0" borderId="0" xfId="0" applyAlignment="1">
      <alignment horizontal="center" vertical="center"/>
    </xf>
    <xf numFmtId="6" fontId="0" fillId="0" borderId="0" xfId="0" applyNumberFormat="1"/>
    <xf numFmtId="0" fontId="0" fillId="0" borderId="0" xfId="0" applyAlignment="1">
      <alignment textRotation="90"/>
    </xf>
    <xf numFmtId="0" fontId="0" fillId="0" borderId="0" xfId="0" applyAlignment="1">
      <alignment horizontal="center" textRotation="90"/>
    </xf>
    <xf numFmtId="6" fontId="0" fillId="0" borderId="0" xfId="0" applyNumberFormat="1" applyAlignment="1">
      <alignment horizontal="center" vertic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6" borderId="2" xfId="0" applyFill="1" applyBorder="1" applyAlignment="1">
      <alignment horizontal="center" textRotation="90"/>
    </xf>
    <xf numFmtId="0" fontId="0" fillId="6" borderId="3" xfId="0" applyFill="1" applyBorder="1" applyAlignment="1">
      <alignment horizontal="center" textRotation="90"/>
    </xf>
    <xf numFmtId="0" fontId="0" fillId="6" borderId="4" xfId="0" applyFill="1" applyBorder="1" applyAlignment="1">
      <alignment horizontal="center" textRotation="90"/>
    </xf>
    <xf numFmtId="0" fontId="0" fillId="6" borderId="14" xfId="0" applyFill="1" applyBorder="1"/>
    <xf numFmtId="0" fontId="0" fillId="6" borderId="1" xfId="0" applyFill="1" applyBorder="1" applyAlignment="1">
      <alignment horizontal="center" vertical="center"/>
    </xf>
    <xf numFmtId="164" fontId="0" fillId="6" borderId="1" xfId="0" applyNumberFormat="1" applyFill="1" applyBorder="1" applyAlignment="1">
      <alignment horizontal="center" vertical="center"/>
    </xf>
    <xf numFmtId="8" fontId="0" fillId="6" borderId="1" xfId="0" applyNumberFormat="1" applyFill="1" applyBorder="1" applyAlignment="1">
      <alignment horizontal="center" vertical="center"/>
    </xf>
    <xf numFmtId="0" fontId="0" fillId="6" borderId="15" xfId="0" applyFill="1" applyBorder="1"/>
    <xf numFmtId="0" fontId="0" fillId="6" borderId="8" xfId="0" applyFill="1" applyBorder="1" applyAlignment="1">
      <alignment horizontal="center" vertical="center"/>
    </xf>
    <xf numFmtId="8" fontId="0" fillId="6" borderId="8" xfId="0" applyNumberFormat="1" applyFill="1" applyBorder="1" applyAlignment="1">
      <alignment horizontal="center" vertical="center"/>
    </xf>
    <xf numFmtId="0" fontId="0" fillId="7" borderId="2" xfId="0" applyFill="1" applyBorder="1" applyAlignment="1">
      <alignment horizontal="center" textRotation="90"/>
    </xf>
    <xf numFmtId="0" fontId="0" fillId="7" borderId="3" xfId="0" applyFill="1" applyBorder="1" applyAlignment="1">
      <alignment horizontal="center" textRotation="90"/>
    </xf>
    <xf numFmtId="0" fontId="0" fillId="7" borderId="4" xfId="0" applyFill="1" applyBorder="1" applyAlignment="1">
      <alignment horizontal="center" textRotation="90"/>
    </xf>
    <xf numFmtId="0" fontId="0" fillId="7" borderId="11" xfId="0" applyFill="1" applyBorder="1"/>
    <xf numFmtId="0" fontId="0" fillId="7" borderId="1" xfId="0" applyFill="1" applyBorder="1" applyAlignment="1">
      <alignment horizontal="center" vertical="center"/>
    </xf>
    <xf numFmtId="164" fontId="0" fillId="7" borderId="1" xfId="0" applyNumberFormat="1" applyFill="1" applyBorder="1" applyAlignment="1">
      <alignment horizontal="center" vertical="center"/>
    </xf>
    <xf numFmtId="8" fontId="0" fillId="7" borderId="1" xfId="0" applyNumberFormat="1" applyFill="1" applyBorder="1" applyAlignment="1">
      <alignment horizontal="center" vertical="center"/>
    </xf>
    <xf numFmtId="0" fontId="0" fillId="7" borderId="12" xfId="0" applyFill="1" applyBorder="1"/>
    <xf numFmtId="0" fontId="0" fillId="7" borderId="8" xfId="0" applyFill="1" applyBorder="1" applyAlignment="1">
      <alignment horizontal="center" vertical="center"/>
    </xf>
    <xf numFmtId="8" fontId="0" fillId="7" borderId="8" xfId="0" applyNumberFormat="1" applyFill="1" applyBorder="1" applyAlignment="1">
      <alignment horizontal="center" vertical="center"/>
    </xf>
    <xf numFmtId="8" fontId="9" fillId="3" borderId="13" xfId="0" applyNumberFormat="1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6" fontId="2" fillId="9" borderId="13" xfId="0" applyNumberFormat="1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 wrapText="1"/>
    </xf>
    <xf numFmtId="6" fontId="2" fillId="3" borderId="13" xfId="0" applyNumberFormat="1" applyFont="1" applyFill="1" applyBorder="1" applyAlignment="1">
      <alignment horizontal="center" vertical="center"/>
    </xf>
    <xf numFmtId="8" fontId="2" fillId="3" borderId="7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textRotation="90" wrapText="1"/>
    </xf>
    <xf numFmtId="0" fontId="10" fillId="3" borderId="2" xfId="0" applyFont="1" applyFill="1" applyBorder="1" applyAlignment="1">
      <alignment horizontal="center" vertical="center" wrapText="1"/>
    </xf>
    <xf numFmtId="0" fontId="0" fillId="0" borderId="0" xfId="0" applyFill="1"/>
    <xf numFmtId="0" fontId="12" fillId="0" borderId="0" xfId="0" applyFont="1"/>
    <xf numFmtId="8" fontId="3" fillId="8" borderId="13" xfId="0" applyNumberFormat="1" applyFont="1" applyFill="1" applyBorder="1" applyAlignment="1">
      <alignment horizontal="center" vertical="center"/>
    </xf>
    <xf numFmtId="0" fontId="0" fillId="3" borderId="11" xfId="0" applyFill="1" applyBorder="1"/>
    <xf numFmtId="8" fontId="3" fillId="3" borderId="13" xfId="0" applyNumberFormat="1" applyFont="1" applyFill="1" applyBorder="1" applyAlignment="1">
      <alignment horizontal="center" vertical="center"/>
    </xf>
    <xf numFmtId="6" fontId="3" fillId="3" borderId="13" xfId="0" applyNumberFormat="1" applyFont="1" applyFill="1" applyBorder="1" applyAlignment="1">
      <alignment horizontal="center" vertical="center"/>
    </xf>
    <xf numFmtId="0" fontId="5" fillId="0" borderId="0" xfId="0" applyFont="1" applyFill="1"/>
    <xf numFmtId="0" fontId="1" fillId="3" borderId="11" xfId="0" applyFont="1" applyFill="1" applyBorder="1" applyAlignment="1">
      <alignment horizontal="center" wrapText="1"/>
    </xf>
    <xf numFmtId="0" fontId="13" fillId="0" borderId="0" xfId="0" applyFont="1" applyAlignment="1">
      <alignment horizontal="center"/>
    </xf>
    <xf numFmtId="6" fontId="0" fillId="13" borderId="1" xfId="0" applyNumberFormat="1" applyFill="1" applyBorder="1" applyAlignment="1">
      <alignment horizontal="center"/>
    </xf>
    <xf numFmtId="165" fontId="0" fillId="13" borderId="1" xfId="0" applyNumberFormat="1" applyFill="1" applyBorder="1" applyAlignment="1">
      <alignment horizontal="center"/>
    </xf>
    <xf numFmtId="8" fontId="0" fillId="13" borderId="1" xfId="0" applyNumberFormat="1" applyFill="1" applyBorder="1" applyAlignment="1">
      <alignment horizontal="center"/>
    </xf>
    <xf numFmtId="6" fontId="0" fillId="5" borderId="1" xfId="0" applyNumberFormat="1" applyFill="1" applyBorder="1" applyAlignment="1">
      <alignment horizontal="center"/>
    </xf>
    <xf numFmtId="165" fontId="0" fillId="5" borderId="1" xfId="0" applyNumberFormat="1" applyFill="1" applyBorder="1" applyAlignment="1">
      <alignment horizontal="center"/>
    </xf>
    <xf numFmtId="8" fontId="0" fillId="5" borderId="1" xfId="0" applyNumberFormat="1" applyFill="1" applyBorder="1" applyAlignment="1">
      <alignment horizontal="center"/>
    </xf>
    <xf numFmtId="6" fontId="0" fillId="10" borderId="1" xfId="0" applyNumberFormat="1" applyFill="1" applyBorder="1" applyAlignment="1">
      <alignment horizontal="center"/>
    </xf>
    <xf numFmtId="165" fontId="0" fillId="10" borderId="1" xfId="0" applyNumberFormat="1" applyFill="1" applyBorder="1" applyAlignment="1">
      <alignment horizontal="center"/>
    </xf>
    <xf numFmtId="8" fontId="0" fillId="10" borderId="1" xfId="0" applyNumberFormat="1" applyFill="1" applyBorder="1" applyAlignment="1">
      <alignment horizontal="center"/>
    </xf>
    <xf numFmtId="6" fontId="0" fillId="12" borderId="8" xfId="0" applyNumberFormat="1" applyFill="1" applyBorder="1" applyAlignment="1">
      <alignment horizontal="center"/>
    </xf>
    <xf numFmtId="165" fontId="0" fillId="12" borderId="8" xfId="0" applyNumberFormat="1" applyFill="1" applyBorder="1" applyAlignment="1">
      <alignment horizontal="center"/>
    </xf>
    <xf numFmtId="8" fontId="0" fillId="12" borderId="8" xfId="0" applyNumberFormat="1" applyFill="1" applyBorder="1" applyAlignment="1">
      <alignment horizont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3" fillId="3" borderId="11" xfId="0" applyFont="1" applyFill="1" applyBorder="1" applyAlignment="1">
      <alignment horizontal="center" vertical="center" wrapText="1"/>
    </xf>
    <xf numFmtId="6" fontId="14" fillId="0" borderId="0" xfId="0" applyNumberFormat="1" applyFont="1" applyAlignment="1">
      <alignment horizontal="center" vertical="center"/>
    </xf>
    <xf numFmtId="6" fontId="3" fillId="8" borderId="13" xfId="0" applyNumberFormat="1" applyFont="1" applyFill="1" applyBorder="1" applyAlignment="1">
      <alignment horizontal="center" vertical="center"/>
    </xf>
    <xf numFmtId="8" fontId="9" fillId="8" borderId="13" xfId="0" applyNumberFormat="1" applyFont="1" applyFill="1" applyBorder="1" applyAlignment="1">
      <alignment horizontal="center" vertical="center"/>
    </xf>
    <xf numFmtId="0" fontId="1" fillId="8" borderId="2" xfId="0" applyFont="1" applyFill="1" applyBorder="1" applyAlignment="1">
      <alignment horizontal="center" vertical="center" wrapText="1"/>
    </xf>
    <xf numFmtId="8" fontId="2" fillId="8" borderId="7" xfId="0" applyNumberFormat="1" applyFont="1" applyFill="1" applyBorder="1" applyAlignment="1">
      <alignment horizontal="center" vertical="center"/>
    </xf>
    <xf numFmtId="0" fontId="0" fillId="11" borderId="19" xfId="0" applyFill="1" applyBorder="1"/>
    <xf numFmtId="0" fontId="0" fillId="11" borderId="20" xfId="0" applyFill="1" applyBorder="1"/>
    <xf numFmtId="0" fontId="14" fillId="11" borderId="20" xfId="0" applyFont="1" applyFill="1" applyBorder="1" applyAlignment="1">
      <alignment vertical="center"/>
    </xf>
    <xf numFmtId="0" fontId="0" fillId="11" borderId="21" xfId="0" applyFill="1" applyBorder="1"/>
    <xf numFmtId="0" fontId="0" fillId="11" borderId="0" xfId="0" applyFill="1" applyBorder="1"/>
    <xf numFmtId="6" fontId="14" fillId="11" borderId="0" xfId="0" applyNumberFormat="1" applyFont="1" applyFill="1" applyBorder="1" applyAlignment="1">
      <alignment horizontal="center" vertical="center"/>
    </xf>
    <xf numFmtId="0" fontId="0" fillId="11" borderId="23" xfId="0" applyFill="1" applyBorder="1"/>
    <xf numFmtId="0" fontId="14" fillId="11" borderId="0" xfId="0" applyFont="1" applyFill="1" applyBorder="1" applyAlignment="1">
      <alignment horizontal="center" vertical="center"/>
    </xf>
    <xf numFmtId="0" fontId="0" fillId="11" borderId="24" xfId="0" applyFill="1" applyBorder="1"/>
    <xf numFmtId="0" fontId="0" fillId="11" borderId="18" xfId="0" applyFill="1" applyBorder="1"/>
    <xf numFmtId="0" fontId="14" fillId="11" borderId="18" xfId="0" applyFont="1" applyFill="1" applyBorder="1" applyAlignment="1">
      <alignment vertical="center"/>
    </xf>
    <xf numFmtId="0" fontId="0" fillId="11" borderId="25" xfId="0" applyFill="1" applyBorder="1"/>
    <xf numFmtId="0" fontId="0" fillId="4" borderId="19" xfId="0" applyFill="1" applyBorder="1"/>
    <xf numFmtId="0" fontId="0" fillId="4" borderId="20" xfId="0" applyFill="1" applyBorder="1"/>
    <xf numFmtId="0" fontId="0" fillId="4" borderId="21" xfId="0" applyFill="1" applyBorder="1"/>
    <xf numFmtId="0" fontId="0" fillId="4" borderId="0" xfId="0" applyFill="1" applyBorder="1"/>
    <xf numFmtId="6" fontId="14" fillId="4" borderId="0" xfId="0" applyNumberFormat="1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/>
    </xf>
    <xf numFmtId="0" fontId="0" fillId="4" borderId="23" xfId="0" applyFill="1" applyBorder="1"/>
    <xf numFmtId="0" fontId="14" fillId="4" borderId="0" xfId="0" applyFont="1" applyFill="1" applyBorder="1" applyAlignment="1">
      <alignment horizontal="center" vertical="center"/>
    </xf>
    <xf numFmtId="0" fontId="0" fillId="4" borderId="0" xfId="0" applyFont="1" applyFill="1" applyBorder="1"/>
    <xf numFmtId="0" fontId="1" fillId="4" borderId="0" xfId="0" applyFont="1" applyFill="1" applyBorder="1"/>
    <xf numFmtId="0" fontId="0" fillId="4" borderId="24" xfId="0" applyFill="1" applyBorder="1"/>
    <xf numFmtId="0" fontId="0" fillId="4" borderId="18" xfId="0" applyFill="1" applyBorder="1"/>
    <xf numFmtId="0" fontId="14" fillId="4" borderId="18" xfId="0" applyFont="1" applyFill="1" applyBorder="1" applyAlignment="1">
      <alignment vertical="center"/>
    </xf>
    <xf numFmtId="0" fontId="0" fillId="4" borderId="25" xfId="0" applyFill="1" applyBorder="1"/>
    <xf numFmtId="0" fontId="0" fillId="4" borderId="0" xfId="0" applyFill="1" applyBorder="1" applyAlignment="1">
      <alignment horizontal="center"/>
    </xf>
    <xf numFmtId="0" fontId="1" fillId="11" borderId="0" xfId="0" applyFont="1" applyFill="1" applyBorder="1" applyAlignment="1">
      <alignment horizontal="center"/>
    </xf>
    <xf numFmtId="0" fontId="0" fillId="11" borderId="0" xfId="0" applyFill="1" applyBorder="1" applyAlignment="1"/>
    <xf numFmtId="0" fontId="15" fillId="8" borderId="11" xfId="0" applyFont="1" applyFill="1" applyBorder="1" applyAlignment="1">
      <alignment horizontal="center" vertical="center" wrapText="1"/>
    </xf>
    <xf numFmtId="0" fontId="16" fillId="8" borderId="11" xfId="0" applyFont="1" applyFill="1" applyBorder="1" applyAlignment="1">
      <alignment horizontal="center" vertical="center" wrapText="1"/>
    </xf>
    <xf numFmtId="0" fontId="17" fillId="8" borderId="11" xfId="0" applyFont="1" applyFill="1" applyBorder="1" applyAlignment="1">
      <alignment horizontal="center" vertical="center" wrapText="1"/>
    </xf>
    <xf numFmtId="0" fontId="9" fillId="9" borderId="1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7" borderId="1" xfId="0" applyFont="1" applyFill="1" applyBorder="1" applyAlignment="1">
      <alignment horizontal="center" vertical="center" wrapText="1"/>
    </xf>
    <xf numFmtId="0" fontId="3" fillId="7" borderId="6" xfId="0" applyFont="1" applyFill="1" applyBorder="1" applyAlignment="1">
      <alignment horizontal="center" vertical="center" wrapText="1"/>
    </xf>
    <xf numFmtId="164" fontId="0" fillId="13" borderId="1" xfId="0" applyNumberFormat="1" applyFill="1" applyBorder="1" applyAlignment="1">
      <alignment horizontal="center"/>
    </xf>
    <xf numFmtId="0" fontId="1" fillId="0" borderId="0" xfId="0" applyFont="1"/>
    <xf numFmtId="0" fontId="0" fillId="9" borderId="26" xfId="0" applyFill="1" applyBorder="1" applyAlignment="1">
      <alignment horizontal="center" textRotation="90"/>
    </xf>
    <xf numFmtId="0" fontId="0" fillId="9" borderId="27" xfId="0" applyFill="1" applyBorder="1" applyAlignment="1">
      <alignment horizontal="center" textRotation="90"/>
    </xf>
    <xf numFmtId="0" fontId="0" fillId="9" borderId="28" xfId="0" applyFill="1" applyBorder="1" applyAlignment="1">
      <alignment horizontal="center" textRotation="90"/>
    </xf>
    <xf numFmtId="0" fontId="0" fillId="10" borderId="5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13" borderId="5" xfId="0" applyFill="1" applyBorder="1" applyAlignment="1">
      <alignment horizontal="center"/>
    </xf>
    <xf numFmtId="0" fontId="0" fillId="12" borderId="7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6" fontId="0" fillId="3" borderId="3" xfId="0" applyNumberFormat="1" applyFill="1" applyBorder="1" applyAlignment="1">
      <alignment horizontal="center"/>
    </xf>
    <xf numFmtId="165" fontId="0" fillId="3" borderId="3" xfId="0" applyNumberFormat="1" applyFill="1" applyBorder="1" applyAlignment="1">
      <alignment horizontal="center"/>
    </xf>
    <xf numFmtId="8" fontId="0" fillId="3" borderId="3" xfId="0" applyNumberFormat="1" applyFill="1" applyBorder="1" applyAlignment="1">
      <alignment horizontal="center"/>
    </xf>
    <xf numFmtId="6" fontId="0" fillId="14" borderId="6" xfId="0" applyNumberFormat="1" applyFill="1" applyBorder="1" applyAlignment="1">
      <alignment horizontal="center"/>
    </xf>
    <xf numFmtId="0" fontId="0" fillId="15" borderId="5" xfId="0" applyFill="1" applyBorder="1" applyAlignment="1">
      <alignment horizontal="center"/>
    </xf>
    <xf numFmtId="164" fontId="0" fillId="15" borderId="1" xfId="0" applyNumberFormat="1" applyFill="1" applyBorder="1" applyAlignment="1">
      <alignment horizontal="center"/>
    </xf>
    <xf numFmtId="165" fontId="0" fillId="15" borderId="1" xfId="0" applyNumberFormat="1" applyFill="1" applyBorder="1" applyAlignment="1">
      <alignment horizontal="center"/>
    </xf>
    <xf numFmtId="8" fontId="0" fillId="15" borderId="1" xfId="0" applyNumberFormat="1" applyFill="1" applyBorder="1" applyAlignment="1">
      <alignment horizontal="center"/>
    </xf>
    <xf numFmtId="6" fontId="0" fillId="15" borderId="1" xfId="0" applyNumberFormat="1" applyFill="1" applyBorder="1" applyAlignment="1">
      <alignment horizontal="center"/>
    </xf>
    <xf numFmtId="0" fontId="0" fillId="16" borderId="5" xfId="0" applyFill="1" applyBorder="1" applyAlignment="1">
      <alignment horizontal="center"/>
    </xf>
    <xf numFmtId="164" fontId="0" fillId="16" borderId="1" xfId="0" applyNumberFormat="1" applyFill="1" applyBorder="1" applyAlignment="1">
      <alignment horizontal="center"/>
    </xf>
    <xf numFmtId="165" fontId="0" fillId="16" borderId="1" xfId="0" applyNumberFormat="1" applyFill="1" applyBorder="1" applyAlignment="1">
      <alignment horizontal="center"/>
    </xf>
    <xf numFmtId="8" fontId="0" fillId="16" borderId="1" xfId="0" applyNumberFormat="1" applyFill="1" applyBorder="1" applyAlignment="1">
      <alignment horizontal="center"/>
    </xf>
    <xf numFmtId="6" fontId="0" fillId="16" borderId="1" xfId="0" applyNumberFormat="1" applyFill="1" applyBorder="1" applyAlignment="1">
      <alignment horizontal="center"/>
    </xf>
    <xf numFmtId="0" fontId="0" fillId="17" borderId="5" xfId="0" applyFill="1" applyBorder="1" applyAlignment="1">
      <alignment horizontal="center"/>
    </xf>
    <xf numFmtId="164" fontId="0" fillId="17" borderId="1" xfId="0" applyNumberFormat="1" applyFill="1" applyBorder="1" applyAlignment="1">
      <alignment horizontal="center"/>
    </xf>
    <xf numFmtId="165" fontId="0" fillId="17" borderId="1" xfId="0" applyNumberFormat="1" applyFill="1" applyBorder="1" applyAlignment="1">
      <alignment horizontal="center"/>
    </xf>
    <xf numFmtId="8" fontId="0" fillId="17" borderId="1" xfId="0" applyNumberFormat="1" applyFill="1" applyBorder="1" applyAlignment="1">
      <alignment horizontal="center"/>
    </xf>
    <xf numFmtId="6" fontId="0" fillId="17" borderId="1" xfId="0" applyNumberFormat="1" applyFill="1" applyBorder="1" applyAlignment="1">
      <alignment horizontal="center"/>
    </xf>
    <xf numFmtId="164" fontId="0" fillId="7" borderId="8" xfId="0" applyNumberFormat="1" applyFill="1" applyBorder="1" applyAlignment="1">
      <alignment horizontal="center" vertical="center"/>
    </xf>
    <xf numFmtId="0" fontId="2" fillId="0" borderId="0" xfId="0" applyFont="1" applyBorder="1" applyAlignment="1">
      <alignment vertical="top" textRotation="180" wrapText="1"/>
    </xf>
    <xf numFmtId="0" fontId="0" fillId="6" borderId="11" xfId="0" applyFill="1" applyBorder="1"/>
    <xf numFmtId="0" fontId="0" fillId="7" borderId="13" xfId="0" applyFill="1" applyBorder="1"/>
    <xf numFmtId="0" fontId="0" fillId="3" borderId="11" xfId="0" applyFill="1" applyBorder="1" applyAlignment="1">
      <alignment horizontal="center" vertical="center"/>
    </xf>
    <xf numFmtId="8" fontId="0" fillId="3" borderId="29" xfId="0" applyNumberFormat="1" applyFill="1" applyBorder="1" applyAlignment="1">
      <alignment horizontal="center" vertical="center"/>
    </xf>
    <xf numFmtId="0" fontId="0" fillId="9" borderId="26" xfId="0" applyFill="1" applyBorder="1" applyAlignment="1">
      <alignment horizontal="center" textRotation="90" wrapText="1"/>
    </xf>
    <xf numFmtId="0" fontId="0" fillId="9" borderId="27" xfId="0" applyFill="1" applyBorder="1" applyAlignment="1">
      <alignment horizontal="center" textRotation="90" wrapText="1"/>
    </xf>
    <xf numFmtId="0" fontId="0" fillId="9" borderId="28" xfId="0" applyFill="1" applyBorder="1" applyAlignment="1">
      <alignment horizontal="center" textRotation="90" wrapText="1"/>
    </xf>
    <xf numFmtId="0" fontId="0" fillId="6" borderId="2" xfId="0" applyFill="1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0" fillId="3" borderId="14" xfId="0" applyFill="1" applyBorder="1"/>
    <xf numFmtId="0" fontId="0" fillId="10" borderId="15" xfId="0" applyFill="1" applyBorder="1"/>
    <xf numFmtId="0" fontId="0" fillId="5" borderId="15" xfId="0" applyFill="1" applyBorder="1"/>
    <xf numFmtId="0" fontId="0" fillId="13" borderId="15" xfId="0" applyFill="1" applyBorder="1"/>
    <xf numFmtId="0" fontId="0" fillId="16" borderId="15" xfId="0" applyFill="1" applyBorder="1"/>
    <xf numFmtId="0" fontId="0" fillId="15" borderId="15" xfId="0" applyFill="1" applyBorder="1"/>
    <xf numFmtId="0" fontId="0" fillId="17" borderId="15" xfId="0" applyFill="1" applyBorder="1"/>
    <xf numFmtId="0" fontId="0" fillId="12" borderId="16" xfId="0" applyFill="1" applyBorder="1"/>
    <xf numFmtId="6" fontId="0" fillId="14" borderId="4" xfId="0" applyNumberFormat="1" applyFill="1" applyBorder="1" applyAlignment="1">
      <alignment horizontal="center"/>
    </xf>
    <xf numFmtId="6" fontId="0" fillId="14" borderId="9" xfId="0" applyNumberFormat="1" applyFill="1" applyBorder="1" applyAlignment="1">
      <alignment horizontal="center"/>
    </xf>
    <xf numFmtId="164" fontId="0" fillId="6" borderId="8" xfId="0" applyNumberFormat="1" applyFill="1" applyBorder="1" applyAlignment="1">
      <alignment horizontal="center" vertical="center"/>
    </xf>
    <xf numFmtId="0" fontId="0" fillId="7" borderId="10" xfId="0" applyFill="1" applyBorder="1" applyAlignment="1">
      <alignment horizontal="center" vertical="center"/>
    </xf>
    <xf numFmtId="8" fontId="0" fillId="8" borderId="8" xfId="0" applyNumberFormat="1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3" fillId="9" borderId="26" xfId="0" applyFont="1" applyFill="1" applyBorder="1" applyAlignment="1">
      <alignment horizontal="center" textRotation="90" wrapText="1"/>
    </xf>
    <xf numFmtId="0" fontId="3" fillId="9" borderId="27" xfId="0" applyFont="1" applyFill="1" applyBorder="1" applyAlignment="1">
      <alignment horizontal="center" textRotation="90" wrapText="1"/>
    </xf>
    <xf numFmtId="0" fontId="3" fillId="9" borderId="28" xfId="0" applyFont="1" applyFill="1" applyBorder="1" applyAlignment="1">
      <alignment horizontal="center" textRotation="90" wrapText="1"/>
    </xf>
    <xf numFmtId="0" fontId="3" fillId="6" borderId="3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6" borderId="32" xfId="0" applyFont="1" applyFill="1" applyBorder="1" applyAlignment="1">
      <alignment horizontal="center" vertical="center" wrapText="1"/>
    </xf>
    <xf numFmtId="0" fontId="3" fillId="7" borderId="10" xfId="0" applyFont="1" applyFill="1" applyBorder="1" applyAlignment="1">
      <alignment horizontal="center" vertical="center" wrapText="1"/>
    </xf>
    <xf numFmtId="0" fontId="3" fillId="6" borderId="11" xfId="0" applyFont="1" applyFill="1" applyBorder="1" applyAlignment="1">
      <alignment horizontal="center" vertical="center" wrapText="1"/>
    </xf>
    <xf numFmtId="0" fontId="3" fillId="7" borderId="12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3" fillId="8" borderId="17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3" fillId="8" borderId="9" xfId="0" applyFont="1" applyFill="1" applyBorder="1" applyAlignment="1">
      <alignment horizontal="center" vertical="center" wrapText="1"/>
    </xf>
    <xf numFmtId="6" fontId="0" fillId="8" borderId="9" xfId="0" applyNumberFormat="1" applyFill="1" applyBorder="1" applyAlignment="1">
      <alignment horizontal="center" vertical="center"/>
    </xf>
    <xf numFmtId="0" fontId="0" fillId="9" borderId="33" xfId="0" applyFill="1" applyBorder="1" applyAlignment="1">
      <alignment horizontal="center" textRotation="90" wrapText="1"/>
    </xf>
    <xf numFmtId="0" fontId="0" fillId="9" borderId="34" xfId="0" applyFill="1" applyBorder="1" applyAlignment="1">
      <alignment horizontal="center" textRotation="90" wrapText="1"/>
    </xf>
    <xf numFmtId="0" fontId="0" fillId="9" borderId="35" xfId="0" applyFill="1" applyBorder="1" applyAlignment="1">
      <alignment horizontal="center" textRotation="90"/>
    </xf>
    <xf numFmtId="6" fontId="0" fillId="7" borderId="1" xfId="0" applyNumberFormat="1" applyFill="1" applyBorder="1" applyAlignment="1">
      <alignment horizontal="center" vertical="center"/>
    </xf>
    <xf numFmtId="6" fontId="0" fillId="6" borderId="3" xfId="0" applyNumberFormat="1" applyFill="1" applyBorder="1" applyAlignment="1">
      <alignment horizontal="center" vertical="center"/>
    </xf>
    <xf numFmtId="6" fontId="0" fillId="6" borderId="4" xfId="0" applyNumberFormat="1" applyFill="1" applyBorder="1" applyAlignment="1">
      <alignment horizontal="center" vertical="center"/>
    </xf>
    <xf numFmtId="6" fontId="0" fillId="7" borderId="6" xfId="0" applyNumberFormat="1" applyFill="1" applyBorder="1" applyAlignment="1">
      <alignment horizontal="center" vertical="center"/>
    </xf>
    <xf numFmtId="6" fontId="0" fillId="8" borderId="8" xfId="0" applyNumberFormat="1" applyFill="1" applyBorder="1"/>
    <xf numFmtId="0" fontId="0" fillId="6" borderId="32" xfId="0" applyFill="1" applyBorder="1" applyAlignment="1">
      <alignment horizontal="center" vertical="center"/>
    </xf>
    <xf numFmtId="0" fontId="0" fillId="8" borderId="17" xfId="0" applyFill="1" applyBorder="1"/>
    <xf numFmtId="0" fontId="0" fillId="8" borderId="13" xfId="0" applyFill="1" applyBorder="1"/>
    <xf numFmtId="0" fontId="0" fillId="6" borderId="16" xfId="0" applyFill="1" applyBorder="1"/>
    <xf numFmtId="0" fontId="0" fillId="8" borderId="26" xfId="0" applyFill="1" applyBorder="1" applyAlignment="1">
      <alignment horizontal="center" textRotation="90"/>
    </xf>
    <xf numFmtId="0" fontId="0" fillId="8" borderId="27" xfId="0" applyFill="1" applyBorder="1" applyAlignment="1">
      <alignment horizontal="center" textRotation="90"/>
    </xf>
    <xf numFmtId="0" fontId="0" fillId="8" borderId="28" xfId="0" applyFill="1" applyBorder="1" applyAlignment="1">
      <alignment horizontal="center" textRotation="90"/>
    </xf>
    <xf numFmtId="0" fontId="0" fillId="8" borderId="1" xfId="0" applyFill="1" applyBorder="1" applyAlignment="1">
      <alignment horizontal="center" vertical="center"/>
    </xf>
    <xf numFmtId="164" fontId="0" fillId="8" borderId="1" xfId="0" applyNumberFormat="1" applyFill="1" applyBorder="1" applyAlignment="1">
      <alignment horizontal="center" vertical="center"/>
    </xf>
    <xf numFmtId="8" fontId="0" fillId="8" borderId="1" xfId="0" applyNumberForma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0" fillId="8" borderId="11" xfId="0" applyFill="1" applyBorder="1" applyAlignment="1">
      <alignment horizontal="center" vertical="center"/>
    </xf>
    <xf numFmtId="0" fontId="0" fillId="8" borderId="12" xfId="0" applyFill="1" applyBorder="1" applyAlignment="1">
      <alignment horizontal="center" vertical="center"/>
    </xf>
    <xf numFmtId="0" fontId="0" fillId="8" borderId="13" xfId="0" applyFill="1" applyBorder="1" applyAlignment="1">
      <alignment horizontal="center" vertical="center"/>
    </xf>
    <xf numFmtId="164" fontId="0" fillId="8" borderId="8" xfId="0" applyNumberFormat="1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8" fontId="0" fillId="7" borderId="6" xfId="0" applyNumberFormat="1" applyFill="1" applyBorder="1" applyAlignment="1">
      <alignment horizontal="center" vertical="center"/>
    </xf>
    <xf numFmtId="8" fontId="0" fillId="8" borderId="8" xfId="0" applyNumberFormat="1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6" fontId="0" fillId="8" borderId="7" xfId="0" applyNumberFormat="1" applyFill="1" applyBorder="1" applyAlignment="1">
      <alignment horizontal="center" vertical="center"/>
    </xf>
    <xf numFmtId="6" fontId="0" fillId="8" borderId="8" xfId="0" applyNumberFormat="1" applyFill="1" applyBorder="1" applyAlignment="1">
      <alignment horizontal="center" vertical="center"/>
    </xf>
    <xf numFmtId="6" fontId="0" fillId="6" borderId="2" xfId="0" applyNumberFormat="1" applyFill="1" applyBorder="1" applyAlignment="1">
      <alignment horizontal="center" vertical="center"/>
    </xf>
    <xf numFmtId="164" fontId="0" fillId="6" borderId="3" xfId="0" applyNumberFormat="1" applyFill="1" applyBorder="1" applyAlignment="1">
      <alignment horizontal="center" vertical="center"/>
    </xf>
    <xf numFmtId="8" fontId="0" fillId="6" borderId="3" xfId="0" applyNumberFormat="1" applyFill="1" applyBorder="1" applyAlignment="1">
      <alignment horizontal="center" vertical="center"/>
    </xf>
    <xf numFmtId="8" fontId="0" fillId="6" borderId="4" xfId="0" applyNumberFormat="1" applyFill="1" applyBorder="1" applyAlignment="1">
      <alignment horizontal="center" vertical="center"/>
    </xf>
    <xf numFmtId="6" fontId="0" fillId="7" borderId="5" xfId="0" applyNumberFormat="1" applyFill="1" applyBorder="1" applyAlignment="1">
      <alignment horizontal="center" vertical="center"/>
    </xf>
    <xf numFmtId="8" fontId="0" fillId="8" borderId="9" xfId="0" applyNumberFormat="1" applyFill="1" applyBorder="1" applyAlignment="1">
      <alignment horizontal="center" vertical="center"/>
    </xf>
    <xf numFmtId="8" fontId="0" fillId="2" borderId="36" xfId="0" applyNumberFormat="1" applyFill="1" applyBorder="1" applyAlignment="1">
      <alignment horizontal="center" vertical="center"/>
    </xf>
    <xf numFmtId="8" fontId="0" fillId="2" borderId="37" xfId="0" applyNumberFormat="1" applyFill="1" applyBorder="1" applyAlignment="1">
      <alignment horizontal="center" vertical="center"/>
    </xf>
    <xf numFmtId="0" fontId="0" fillId="9" borderId="35" xfId="0" applyFill="1" applyBorder="1" applyAlignment="1">
      <alignment horizontal="center" textRotation="90" wrapText="1"/>
    </xf>
    <xf numFmtId="8" fontId="11" fillId="6" borderId="2" xfId="0" applyNumberFormat="1" applyFont="1" applyFill="1" applyBorder="1" applyAlignment="1">
      <alignment horizontal="center" vertical="center"/>
    </xf>
    <xf numFmtId="8" fontId="11" fillId="7" borderId="5" xfId="0" applyNumberFormat="1" applyFont="1" applyFill="1" applyBorder="1" applyAlignment="1">
      <alignment horizontal="center" vertical="center"/>
    </xf>
    <xf numFmtId="8" fontId="11" fillId="8" borderId="7" xfId="0" applyNumberFormat="1" applyFont="1" applyFill="1" applyBorder="1" applyAlignment="1">
      <alignment horizontal="center" vertical="center"/>
    </xf>
    <xf numFmtId="0" fontId="1" fillId="9" borderId="33" xfId="0" applyFont="1" applyFill="1" applyBorder="1" applyAlignment="1">
      <alignment horizontal="center" textRotation="90" wrapText="1"/>
    </xf>
    <xf numFmtId="0" fontId="1" fillId="9" borderId="34" xfId="0" applyFont="1" applyFill="1" applyBorder="1" applyAlignment="1">
      <alignment horizontal="center" textRotation="90" wrapText="1"/>
    </xf>
    <xf numFmtId="0" fontId="1" fillId="9" borderId="35" xfId="0" applyFont="1" applyFill="1" applyBorder="1" applyAlignment="1">
      <alignment horizontal="center" textRotation="90" wrapText="1"/>
    </xf>
    <xf numFmtId="0" fontId="0" fillId="9" borderId="38" xfId="0" applyFill="1" applyBorder="1" applyAlignment="1">
      <alignment horizontal="center" textRotation="90" wrapText="1"/>
    </xf>
    <xf numFmtId="164" fontId="0" fillId="6" borderId="4" xfId="0" applyNumberFormat="1" applyFill="1" applyBorder="1" applyAlignment="1">
      <alignment horizontal="center"/>
    </xf>
    <xf numFmtId="0" fontId="0" fillId="7" borderId="5" xfId="0" applyFill="1" applyBorder="1" applyAlignment="1">
      <alignment horizontal="center"/>
    </xf>
    <xf numFmtId="164" fontId="0" fillId="7" borderId="6" xfId="0" applyNumberFormat="1" applyFill="1" applyBorder="1" applyAlignment="1">
      <alignment horizontal="center"/>
    </xf>
    <xf numFmtId="0" fontId="0" fillId="8" borderId="7" xfId="0" applyFill="1" applyBorder="1"/>
    <xf numFmtId="164" fontId="0" fillId="8" borderId="9" xfId="0" applyNumberFormat="1" applyFill="1" applyBorder="1" applyAlignment="1">
      <alignment horizontal="center"/>
    </xf>
    <xf numFmtId="0" fontId="0" fillId="6" borderId="2" xfId="0" applyFill="1" applyBorder="1"/>
    <xf numFmtId="0" fontId="0" fillId="7" borderId="5" xfId="0" applyFill="1" applyBorder="1"/>
    <xf numFmtId="0" fontId="0" fillId="6" borderId="2" xfId="0" applyFill="1" applyBorder="1" applyAlignment="1">
      <alignment horizontal="center" vertical="center"/>
    </xf>
    <xf numFmtId="164" fontId="0" fillId="6" borderId="4" xfId="0" applyNumberFormat="1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164" fontId="0" fillId="7" borderId="6" xfId="0" applyNumberFormat="1" applyFill="1" applyBorder="1" applyAlignment="1">
      <alignment horizontal="center" vertical="center"/>
    </xf>
    <xf numFmtId="164" fontId="0" fillId="8" borderId="9" xfId="0" applyNumberForma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8" borderId="7" xfId="0" applyFill="1" applyBorder="1" applyAlignment="1">
      <alignment horizontal="center"/>
    </xf>
    <xf numFmtId="0" fontId="8" fillId="0" borderId="0" xfId="0" applyFont="1" applyBorder="1" applyAlignment="1">
      <alignment horizontal="center" vertical="center" wrapText="1"/>
    </xf>
    <xf numFmtId="8" fontId="0" fillId="3" borderId="8" xfId="0" applyNumberForma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6" fontId="2" fillId="3" borderId="7" xfId="0" applyNumberFormat="1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7" fillId="9" borderId="2" xfId="0" applyFont="1" applyFill="1" applyBorder="1" applyAlignment="1">
      <alignment horizontal="center"/>
    </xf>
    <xf numFmtId="0" fontId="7" fillId="9" borderId="3" xfId="0" applyFont="1" applyFill="1" applyBorder="1" applyAlignment="1">
      <alignment horizontal="center"/>
    </xf>
    <xf numFmtId="0" fontId="7" fillId="9" borderId="4" xfId="0" applyFont="1" applyFill="1" applyBorder="1" applyAlignment="1">
      <alignment horizontal="center"/>
    </xf>
    <xf numFmtId="0" fontId="7" fillId="9" borderId="2" xfId="0" applyFont="1" applyFill="1" applyBorder="1" applyAlignment="1">
      <alignment horizontal="center" wrapText="1"/>
    </xf>
    <xf numFmtId="0" fontId="7" fillId="9" borderId="3" xfId="0" applyFont="1" applyFill="1" applyBorder="1" applyAlignment="1">
      <alignment horizontal="center" wrapText="1"/>
    </xf>
    <xf numFmtId="0" fontId="7" fillId="9" borderId="4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vertical="center" wrapText="1"/>
    </xf>
    <xf numFmtId="0" fontId="4" fillId="9" borderId="2" xfId="0" applyFont="1" applyFill="1" applyBorder="1" applyAlignment="1">
      <alignment horizontal="center" vertical="center"/>
    </xf>
    <xf numFmtId="0" fontId="4" fillId="9" borderId="3" xfId="0" applyFont="1" applyFill="1" applyBorder="1" applyAlignment="1">
      <alignment horizontal="center" vertical="center"/>
    </xf>
    <xf numFmtId="0" fontId="4" fillId="9" borderId="30" xfId="0" applyFont="1" applyFill="1" applyBorder="1" applyAlignment="1">
      <alignment horizontal="center" vertical="center"/>
    </xf>
    <xf numFmtId="6" fontId="2" fillId="9" borderId="7" xfId="0" applyNumberFormat="1" applyFont="1" applyFill="1" applyBorder="1" applyAlignment="1">
      <alignment horizontal="center"/>
    </xf>
    <xf numFmtId="6" fontId="2" fillId="9" borderId="8" xfId="0" applyNumberFormat="1" applyFont="1" applyFill="1" applyBorder="1" applyAlignment="1">
      <alignment horizontal="center"/>
    </xf>
    <xf numFmtId="6" fontId="2" fillId="9" borderId="31" xfId="0" applyNumberFormat="1" applyFont="1" applyFill="1" applyBorder="1" applyAlignment="1">
      <alignment horizontal="center"/>
    </xf>
    <xf numFmtId="0" fontId="20" fillId="3" borderId="3" xfId="0" applyFont="1" applyFill="1" applyBorder="1" applyAlignment="1">
      <alignment horizontal="center" vertical="center" wrapText="1"/>
    </xf>
    <xf numFmtId="0" fontId="20" fillId="3" borderId="4" xfId="0" applyFont="1" applyFill="1" applyBorder="1" applyAlignment="1">
      <alignment horizontal="center" vertical="center" wrapText="1"/>
    </xf>
    <xf numFmtId="0" fontId="20" fillId="3" borderId="8" xfId="0" applyFont="1" applyFill="1" applyBorder="1" applyAlignment="1">
      <alignment horizontal="center" vertical="center" wrapText="1"/>
    </xf>
    <xf numFmtId="0" fontId="20" fillId="3" borderId="9" xfId="0" applyFont="1" applyFill="1" applyBorder="1" applyAlignment="1">
      <alignment horizontal="center" vertical="center" wrapText="1"/>
    </xf>
    <xf numFmtId="0" fontId="4" fillId="9" borderId="4" xfId="0" applyFont="1" applyFill="1" applyBorder="1" applyAlignment="1">
      <alignment horizontal="center" vertical="center"/>
    </xf>
    <xf numFmtId="8" fontId="0" fillId="9" borderId="8" xfId="0" applyNumberFormat="1" applyFill="1" applyBorder="1" applyAlignment="1">
      <alignment horizontal="center"/>
    </xf>
    <xf numFmtId="0" fontId="0" fillId="9" borderId="8" xfId="0" applyFill="1" applyBorder="1" applyAlignment="1">
      <alignment horizontal="center"/>
    </xf>
    <xf numFmtId="0" fontId="0" fillId="9" borderId="9" xfId="0" applyFill="1" applyBorder="1" applyAlignment="1">
      <alignment horizontal="center"/>
    </xf>
    <xf numFmtId="0" fontId="8" fillId="0" borderId="0" xfId="0" applyFont="1" applyAlignment="1">
      <alignment horizontal="center"/>
    </xf>
    <xf numFmtId="0" fontId="0" fillId="8" borderId="5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8" fontId="0" fillId="8" borderId="6" xfId="0" applyNumberFormat="1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0" fillId="8" borderId="22" xfId="0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0" fontId="0" fillId="8" borderId="24" xfId="0" applyFill="1" applyBorder="1" applyAlignment="1">
      <alignment horizontal="center" wrapText="1"/>
    </xf>
    <xf numFmtId="0" fontId="0" fillId="8" borderId="18" xfId="0" applyFill="1" applyBorder="1" applyAlignment="1">
      <alignment horizontal="center" wrapText="1"/>
    </xf>
    <xf numFmtId="164" fontId="0" fillId="8" borderId="23" xfId="0" applyNumberFormat="1" applyFill="1" applyBorder="1" applyAlignment="1">
      <alignment horizontal="center" vertical="center"/>
    </xf>
    <xf numFmtId="0" fontId="0" fillId="8" borderId="23" xfId="0" applyFill="1" applyBorder="1" applyAlignment="1">
      <alignment horizontal="center" vertical="center"/>
    </xf>
    <xf numFmtId="0" fontId="0" fillId="8" borderId="25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8" fontId="0" fillId="6" borderId="6" xfId="0" applyNumberFormat="1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 wrapText="1"/>
    </xf>
    <xf numFmtId="0" fontId="0" fillId="6" borderId="20" xfId="0" applyFill="1" applyBorder="1" applyAlignment="1">
      <alignment horizontal="center" vertical="center" wrapText="1"/>
    </xf>
    <xf numFmtId="0" fontId="0" fillId="6" borderId="22" xfId="0" applyFill="1" applyBorder="1" applyAlignment="1">
      <alignment horizontal="center" vertical="center" wrapText="1"/>
    </xf>
    <xf numFmtId="0" fontId="0" fillId="6" borderId="0" xfId="0" applyFill="1" applyBorder="1" applyAlignment="1">
      <alignment horizontal="center" vertical="center" wrapText="1"/>
    </xf>
    <xf numFmtId="0" fontId="0" fillId="6" borderId="24" xfId="0" applyFill="1" applyBorder="1" applyAlignment="1">
      <alignment horizontal="center" vertical="center" wrapText="1"/>
    </xf>
    <xf numFmtId="0" fontId="0" fillId="6" borderId="18" xfId="0" applyFill="1" applyBorder="1" applyAlignment="1">
      <alignment horizontal="center" vertical="center" wrapText="1"/>
    </xf>
    <xf numFmtId="0" fontId="0" fillId="7" borderId="19" xfId="0" applyFill="1" applyBorder="1" applyAlignment="1">
      <alignment horizontal="center" wrapText="1"/>
    </xf>
    <xf numFmtId="0" fontId="0" fillId="7" borderId="20" xfId="0" applyFill="1" applyBorder="1" applyAlignment="1">
      <alignment horizontal="center" wrapText="1"/>
    </xf>
    <xf numFmtId="0" fontId="0" fillId="7" borderId="22" xfId="0" applyFill="1" applyBorder="1" applyAlignment="1">
      <alignment horizontal="center" wrapText="1"/>
    </xf>
    <xf numFmtId="0" fontId="0" fillId="7" borderId="0" xfId="0" applyFill="1" applyBorder="1" applyAlignment="1">
      <alignment horizontal="center" wrapText="1"/>
    </xf>
    <xf numFmtId="0" fontId="0" fillId="7" borderId="24" xfId="0" applyFill="1" applyBorder="1" applyAlignment="1">
      <alignment horizontal="center" wrapText="1"/>
    </xf>
    <xf numFmtId="0" fontId="0" fillId="7" borderId="18" xfId="0" applyFill="1" applyBorder="1" applyAlignment="1">
      <alignment horizontal="center" wrapText="1"/>
    </xf>
    <xf numFmtId="164" fontId="0" fillId="7" borderId="21" xfId="0" applyNumberFormat="1" applyFill="1" applyBorder="1" applyAlignment="1">
      <alignment horizontal="center" vertical="center"/>
    </xf>
    <xf numFmtId="164" fontId="0" fillId="7" borderId="23" xfId="0" applyNumberFormat="1" applyFill="1" applyBorder="1" applyAlignment="1">
      <alignment horizontal="center" vertical="center"/>
    </xf>
    <xf numFmtId="164" fontId="0" fillId="7" borderId="25" xfId="0" applyNumberFormat="1" applyFill="1" applyBorder="1" applyAlignment="1">
      <alignment horizontal="center" vertical="center"/>
    </xf>
    <xf numFmtId="164" fontId="0" fillId="6" borderId="21" xfId="0" applyNumberFormat="1" applyFill="1" applyBorder="1" applyAlignment="1">
      <alignment horizontal="center" vertical="center"/>
    </xf>
    <xf numFmtId="164" fontId="0" fillId="6" borderId="23" xfId="0" applyNumberFormat="1" applyFill="1" applyBorder="1" applyAlignment="1">
      <alignment horizontal="center" vertical="center"/>
    </xf>
    <xf numFmtId="164" fontId="0" fillId="6" borderId="25" xfId="0" applyNumberFormat="1" applyFill="1" applyBorder="1" applyAlignment="1">
      <alignment horizontal="center" vertical="center"/>
    </xf>
    <xf numFmtId="0" fontId="0" fillId="7" borderId="10" xfId="0" applyFill="1" applyBorder="1" applyAlignment="1">
      <alignment horizontal="center" vertical="center"/>
    </xf>
    <xf numFmtId="0" fontId="0" fillId="7" borderId="17" xfId="0" applyFill="1" applyBorder="1" applyAlignment="1">
      <alignment horizontal="center" vertical="center"/>
    </xf>
    <xf numFmtId="8" fontId="0" fillId="7" borderId="6" xfId="0" applyNumberFormat="1" applyFill="1" applyBorder="1" applyAlignment="1">
      <alignment horizontal="center" vertical="center"/>
    </xf>
    <xf numFmtId="8" fontId="0" fillId="7" borderId="9" xfId="0" applyNumberFormat="1" applyFill="1" applyBorder="1" applyAlignment="1">
      <alignment horizontal="center" vertical="center"/>
    </xf>
    <xf numFmtId="6" fontId="14" fillId="11" borderId="0" xfId="0" applyNumberFormat="1" applyFont="1" applyFill="1" applyBorder="1" applyAlignment="1">
      <alignment horizontal="center" vertical="center"/>
    </xf>
    <xf numFmtId="0" fontId="14" fillId="11" borderId="0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4" fillId="3" borderId="24" xfId="0" applyFont="1" applyFill="1" applyBorder="1" applyAlignment="1">
      <alignment horizontal="center" vertical="center" wrapText="1"/>
    </xf>
    <xf numFmtId="6" fontId="18" fillId="3" borderId="20" xfId="0" applyNumberFormat="1" applyFont="1" applyFill="1" applyBorder="1" applyAlignment="1">
      <alignment horizontal="center" vertical="center"/>
    </xf>
    <xf numFmtId="6" fontId="18" fillId="3" borderId="21" xfId="0" applyNumberFormat="1" applyFont="1" applyFill="1" applyBorder="1" applyAlignment="1">
      <alignment horizontal="center" vertical="center"/>
    </xf>
    <xf numFmtId="6" fontId="18" fillId="3" borderId="0" xfId="0" applyNumberFormat="1" applyFont="1" applyFill="1" applyBorder="1" applyAlignment="1">
      <alignment horizontal="center" vertical="center"/>
    </xf>
    <xf numFmtId="6" fontId="18" fillId="3" borderId="23" xfId="0" applyNumberFormat="1" applyFont="1" applyFill="1" applyBorder="1" applyAlignment="1">
      <alignment horizontal="center" vertical="center"/>
    </xf>
    <xf numFmtId="6" fontId="18" fillId="3" borderId="18" xfId="0" applyNumberFormat="1" applyFont="1" applyFill="1" applyBorder="1" applyAlignment="1">
      <alignment horizontal="center" vertical="center"/>
    </xf>
    <xf numFmtId="6" fontId="18" fillId="3" borderId="25" xfId="0" applyNumberFormat="1" applyFont="1" applyFill="1" applyBorder="1" applyAlignment="1">
      <alignment horizontal="center" vertical="center"/>
    </xf>
    <xf numFmtId="0" fontId="19" fillId="0" borderId="18" xfId="0" applyFont="1" applyBorder="1" applyAlignment="1">
      <alignment horizontal="center"/>
    </xf>
    <xf numFmtId="0" fontId="14" fillId="4" borderId="22" xfId="0" applyFont="1" applyFill="1" applyBorder="1" applyAlignment="1">
      <alignment horizontal="center" vertical="center" wrapText="1"/>
    </xf>
    <xf numFmtId="0" fontId="16" fillId="8" borderId="3" xfId="0" applyFont="1" applyFill="1" applyBorder="1" applyAlignment="1">
      <alignment horizontal="center" vertical="center" wrapText="1"/>
    </xf>
    <xf numFmtId="0" fontId="16" fillId="8" borderId="4" xfId="0" applyFont="1" applyFill="1" applyBorder="1" applyAlignment="1">
      <alignment horizontal="center" vertical="center" wrapText="1"/>
    </xf>
    <xf numFmtId="8" fontId="0" fillId="8" borderId="8" xfId="0" applyNumberFormat="1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1" fillId="4" borderId="18" xfId="0" applyFont="1" applyFill="1" applyBorder="1" applyAlignment="1">
      <alignment horizontal="center"/>
    </xf>
    <xf numFmtId="6" fontId="14" fillId="4" borderId="0" xfId="0" applyNumberFormat="1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vertical="center"/>
    </xf>
    <xf numFmtId="0" fontId="14" fillId="11" borderId="22" xfId="0" applyFont="1" applyFill="1" applyBorder="1" applyAlignment="1">
      <alignment horizontal="center" vertical="center"/>
    </xf>
    <xf numFmtId="0" fontId="22" fillId="0" borderId="0" xfId="1" applyFont="1" applyAlignment="1">
      <alignment horizontal="center" vertical="center"/>
    </xf>
    <xf numFmtId="0" fontId="23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9526</xdr:colOff>
      <xdr:row>1</xdr:row>
      <xdr:rowOff>200024</xdr:rowOff>
    </xdr:from>
    <xdr:to>
      <xdr:col>9</xdr:col>
      <xdr:colOff>266701</xdr:colOff>
      <xdr:row>4</xdr:row>
      <xdr:rowOff>112346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6383B37-64A0-483C-931E-1F60BFBA4DDA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3390" b="97175" l="3704" r="96561">
                      <a14:foregroundMark x1="3968" y1="18362" x2="3968" y2="18362"/>
                      <a14:foregroundMark x1="9259" y1="29096" x2="9259" y2="29096"/>
                      <a14:foregroundMark x1="8466" y1="37006" x2="8466" y2="37006"/>
                      <a14:foregroundMark x1="9259" y1="48305" x2="9259" y2="48305"/>
                      <a14:foregroundMark x1="15079" y1="39548" x2="8730" y2="37853"/>
                      <a14:foregroundMark x1="4233" y1="17797" x2="13757" y2="18079"/>
                      <a14:foregroundMark x1="11165" y1="9704" x2="13492" y2="9322"/>
                      <a14:foregroundMark x1="5556" y1="5085" x2="6904" y2="5138"/>
                      <a14:foregroundMark x1="35450" y1="21469" x2="34392" y2="42655"/>
                      <a14:foregroundMark x1="41799" y1="36723" x2="48942" y2="40395"/>
                      <a14:foregroundMark x1="48942" y1="40395" x2="54762" y2="46045"/>
                      <a14:foregroundMark x1="54762" y1="46045" x2="58730" y2="53107"/>
                      <a14:foregroundMark x1="60582" y1="37571" x2="42328" y2="53672"/>
                      <a14:foregroundMark x1="51852" y1="12147" x2="49735" y2="33616"/>
                      <a14:foregroundMark x1="49735" y1="33616" x2="47354" y2="41243"/>
                      <a14:foregroundMark x1="47354" y1="41243" x2="47354" y2="41243"/>
                      <a14:foregroundMark x1="66931" y1="10169" x2="64550" y2="44633"/>
                      <a14:foregroundMark x1="66138" y1="20339" x2="75926" y2="43785"/>
                      <a14:foregroundMark x1="70370" y1="27401" x2="74868" y2="39266"/>
                      <a14:foregroundMark x1="66931" y1="22316" x2="52381" y2="43220"/>
                      <a14:foregroundMark x1="52381" y1="43220" x2="51587" y2="43785"/>
                      <a14:foregroundMark x1="51323" y1="4237" x2="58730" y2="30508"/>
                      <a14:foregroundMark x1="52116" y1="9605" x2="42593" y2="24011"/>
                      <a14:foregroundMark x1="42593" y1="24011" x2="41270" y2="28531"/>
                      <a14:foregroundMark x1="51852" y1="17232" x2="38624" y2="33898"/>
                      <a14:foregroundMark x1="54233" y1="18927" x2="59259" y2="25424"/>
                      <a14:foregroundMark x1="59259" y1="25424" x2="66402" y2="42090"/>
                      <a14:foregroundMark x1="66402" y1="42090" x2="72487" y2="46610"/>
                      <a14:foregroundMark x1="67725" y1="14972" x2="73016" y2="38701"/>
                      <a14:foregroundMark x1="62169" y1="34181" x2="75132" y2="35593"/>
                      <a14:foregroundMark x1="43651" y1="31638" x2="24339" y2="34746"/>
                      <a14:foregroundMark x1="31481" y1="15537" x2="42857" y2="39266"/>
                      <a14:foregroundMark x1="42857" y1="39266" x2="43386" y2="40395"/>
                      <a14:foregroundMark x1="38624" y1="16384" x2="23810" y2="43503"/>
                      <a14:foregroundMark x1="34392" y1="6497" x2="18783" y2="58192"/>
                      <a14:foregroundMark x1="33598" y1="10452" x2="38360" y2="22316"/>
                      <a14:foregroundMark x1="40476" y1="28531" x2="48148" y2="46328"/>
                      <a14:foregroundMark x1="48148" y1="46328" x2="48148" y2="46610"/>
                      <a14:foregroundMark x1="48942" y1="85028" x2="48942" y2="83898"/>
                      <a14:foregroundMark x1="55556" y1="85876" x2="53704" y2="93503"/>
                      <a14:foregroundMark x1="66667" y1="85028" x2="66667" y2="89831"/>
                      <a14:foregroundMark x1="73545" y1="88136" x2="73545" y2="92373"/>
                      <a14:foregroundMark x1="78571" y1="87006" x2="79630" y2="91243"/>
                      <a14:foregroundMark x1="89683" y1="88136" x2="88889" y2="92655"/>
                      <a14:foregroundMark x1="93946" y1="92982" x2="94180" y2="95480"/>
                      <a14:foregroundMark x1="44180" y1="88136" x2="45238" y2="95480"/>
                      <a14:foregroundMark x1="33598" y1="89548" x2="33862" y2="94068"/>
                      <a14:foregroundMark x1="23280" y1="90960" x2="23545" y2="95763"/>
                      <a14:foregroundMark x1="15873" y1="88136" x2="16138" y2="95198"/>
                      <a14:foregroundMark x1="96825" y1="75989" x2="89947" y2="72881"/>
                      <a14:foregroundMark x1="89947" y1="72881" x2="89683" y2="72881"/>
                      <a14:foregroundMark x1="88217" y1="4107" x2="88624" y2="3672"/>
                      <a14:foregroundMark x1="91005" y1="5085" x2="89418" y2="3672"/>
                      <a14:foregroundMark x1="66402" y1="7627" x2="59524" y2="25424"/>
                      <a14:foregroundMark x1="67460" y1="10169" x2="72222" y2="23164"/>
                      <a14:foregroundMark x1="52910" y1="5932" x2="59259" y2="21751"/>
                      <a14:foregroundMark x1="94967" y1="92393" x2="94974" y2="92655"/>
                      <a14:foregroundMark x1="94709" y1="82768" x2="94918" y2="90550"/>
                      <a14:foregroundMark x1="89153" y1="83333" x2="90212" y2="87853"/>
                      <a14:foregroundMark x1="83598" y1="82768" x2="84127" y2="94350"/>
                      <a14:foregroundMark x1="74074" y1="82768" x2="73280" y2="94915"/>
                      <a14:foregroundMark x1="66138" y1="83898" x2="66667" y2="94915"/>
                      <a14:foregroundMark x1="57937" y1="83616" x2="60317" y2="97175"/>
                      <a14:foregroundMark x1="88095" y1="5650" x2="90212" y2="8192"/>
                      <a14:foregroundMark x1="88095" y1="5085" x2="88624" y2="8192"/>
                      <a14:foregroundMark x1="88095" y1="4520" x2="87302" y2="6215"/>
                      <a14:backgroundMark x1="5556" y1="7345" x2="12434" y2="7627"/>
                      <a14:backgroundMark x1="4762" y1="26271" x2="6878" y2="26271"/>
                      <a14:backgroundMark x1="25926" y1="87288" x2="25926" y2="90395"/>
                      <a14:backgroundMark x1="56878" y1="91243" x2="56878" y2="89831"/>
                      <a14:backgroundMark x1="56878" y1="87288" x2="56878" y2="87006"/>
                      <a14:backgroundMark x1="91270" y1="92655" x2="92063" y2="94068"/>
                      <a14:backgroundMark x1="90741" y1="9322" x2="90741" y2="9322"/>
                      <a14:backgroundMark x1="90741" y1="9040" x2="90741" y2="9040"/>
                      <a14:backgroundMark x1="90741" y1="8757" x2="90741" y2="8757"/>
                      <a14:backgroundMark x1="90212" y1="9040" x2="90212" y2="9040"/>
                      <a14:backgroundMark x1="90741" y1="8475" x2="90741" y2="8475"/>
                      <a14:backgroundMark x1="90476" y1="8757" x2="90476" y2="8757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9051" y="400049"/>
          <a:ext cx="2419350" cy="22649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149679</xdr:colOff>
      <xdr:row>2</xdr:row>
      <xdr:rowOff>187511</xdr:rowOff>
    </xdr:from>
    <xdr:to>
      <xdr:col>0</xdr:col>
      <xdr:colOff>2115344</xdr:colOff>
      <xdr:row>3</xdr:row>
      <xdr:rowOff>1806815</xdr:rowOff>
    </xdr:to>
    <xdr:pic>
      <xdr:nvPicPr>
        <xdr:cNvPr id="2" name="Picture 1" descr="Exped Education Log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79" y="1521011"/>
          <a:ext cx="1965665" cy="2149983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000000"/>
                </a:outerShdw>
              </a:effectLst>
            </a14:hiddenEffects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309562</xdr:colOff>
      <xdr:row>0</xdr:row>
      <xdr:rowOff>250031</xdr:rowOff>
    </xdr:from>
    <xdr:to>
      <xdr:col>14</xdr:col>
      <xdr:colOff>453571</xdr:colOff>
      <xdr:row>2</xdr:row>
      <xdr:rowOff>959358</xdr:rowOff>
    </xdr:to>
    <xdr:pic>
      <xdr:nvPicPr>
        <xdr:cNvPr id="2" name="Picture 1" descr="Exped Education Log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0" y="250031"/>
          <a:ext cx="1965665" cy="2149983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000000"/>
                </a:outerShdw>
              </a:effectLst>
            </a14:hiddenEffects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394608</xdr:colOff>
      <xdr:row>0</xdr:row>
      <xdr:rowOff>108857</xdr:rowOff>
    </xdr:from>
    <xdr:to>
      <xdr:col>0</xdr:col>
      <xdr:colOff>2360273</xdr:colOff>
      <xdr:row>2</xdr:row>
      <xdr:rowOff>1170269</xdr:rowOff>
    </xdr:to>
    <xdr:pic>
      <xdr:nvPicPr>
        <xdr:cNvPr id="2" name="Picture 1" descr="Exped Education Log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608" y="108857"/>
          <a:ext cx="1965665" cy="2149983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000000"/>
                </a:outerShdw>
              </a:effectLst>
            </a14:hiddenEffects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149679</xdr:colOff>
      <xdr:row>1</xdr:row>
      <xdr:rowOff>13607</xdr:rowOff>
    </xdr:from>
    <xdr:to>
      <xdr:col>0</xdr:col>
      <xdr:colOff>2115344</xdr:colOff>
      <xdr:row>2</xdr:row>
      <xdr:rowOff>1959483</xdr:rowOff>
    </xdr:to>
    <xdr:pic>
      <xdr:nvPicPr>
        <xdr:cNvPr id="2" name="Picture 1" descr="Exped Education Log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79" y="1183821"/>
          <a:ext cx="1965665" cy="2149983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000000"/>
                </a:outerShdw>
              </a:effectLst>
            </a14:hiddenEffects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333375</xdr:colOff>
      <xdr:row>0</xdr:row>
      <xdr:rowOff>396875</xdr:rowOff>
    </xdr:from>
    <xdr:to>
      <xdr:col>23</xdr:col>
      <xdr:colOff>489290</xdr:colOff>
      <xdr:row>4</xdr:row>
      <xdr:rowOff>38608</xdr:rowOff>
    </xdr:to>
    <xdr:pic>
      <xdr:nvPicPr>
        <xdr:cNvPr id="2" name="Picture 1" descr="Exped Education Logo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40375" y="396875"/>
          <a:ext cx="1965665" cy="2149983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00000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expededucation.org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6"/>
  <sheetViews>
    <sheetView tabSelected="1" workbookViewId="0">
      <selection activeCell="N6" sqref="N6"/>
    </sheetView>
  </sheetViews>
  <sheetFormatPr defaultRowHeight="15" x14ac:dyDescent="0.25"/>
  <cols>
    <col min="2" max="2" width="11.5703125" customWidth="1"/>
    <col min="7" max="7" width="14.140625" customWidth="1"/>
  </cols>
  <sheetData>
    <row r="1" spans="2:16" ht="15.75" thickBot="1" x14ac:dyDescent="0.3"/>
    <row r="2" spans="2:16" ht="143.25" thickBot="1" x14ac:dyDescent="0.4">
      <c r="B2" s="100"/>
      <c r="C2" s="158" t="s">
        <v>2</v>
      </c>
      <c r="D2" s="159" t="s">
        <v>66</v>
      </c>
      <c r="E2" s="160" t="s">
        <v>65</v>
      </c>
      <c r="K2" s="323" t="s">
        <v>101</v>
      </c>
      <c r="L2" s="324"/>
      <c r="M2" s="324"/>
      <c r="N2" s="324"/>
      <c r="O2" s="324"/>
      <c r="P2" s="324"/>
    </row>
    <row r="3" spans="2:16" ht="21" x14ac:dyDescent="0.25">
      <c r="B3" s="165" t="s">
        <v>0</v>
      </c>
      <c r="C3" s="163">
        <v>0</v>
      </c>
      <c r="D3" s="161">
        <v>0</v>
      </c>
      <c r="E3" s="162">
        <v>0</v>
      </c>
    </row>
    <row r="4" spans="2:16" ht="21" x14ac:dyDescent="0.25">
      <c r="B4" s="166" t="s">
        <v>1</v>
      </c>
      <c r="C4" s="164">
        <v>0</v>
      </c>
      <c r="D4" s="101">
        <v>0</v>
      </c>
      <c r="E4" s="102">
        <v>0</v>
      </c>
    </row>
    <row r="5" spans="2:16" ht="21.75" thickBot="1" x14ac:dyDescent="0.3">
      <c r="B5" s="167" t="s">
        <v>88</v>
      </c>
      <c r="C5" s="168">
        <v>0</v>
      </c>
      <c r="D5" s="169">
        <v>0</v>
      </c>
      <c r="E5" s="170">
        <v>0</v>
      </c>
    </row>
    <row r="6" spans="2:16" ht="67.5" customHeight="1" x14ac:dyDescent="0.25">
      <c r="B6" s="231" t="s">
        <v>72</v>
      </c>
      <c r="C6" s="231"/>
      <c r="D6" s="231"/>
      <c r="E6" s="231"/>
      <c r="G6" s="142" t="s">
        <v>84</v>
      </c>
      <c r="H6" s="143">
        <f>SUM(C3:C5)</f>
        <v>0</v>
      </c>
    </row>
  </sheetData>
  <mergeCells count="2">
    <mergeCell ref="B6:E6"/>
    <mergeCell ref="K2:P2"/>
  </mergeCells>
  <hyperlinks>
    <hyperlink ref="K2" r:id="rId1" xr:uid="{FDCADFE6-FDD1-4701-9A78-A3195C5DB474}"/>
  </hyperlinks>
  <pageMargins left="0.7" right="0.7" top="0.75" bottom="0.75" header="0.3" footer="0.3"/>
  <pageSetup paperSize="9" orientation="portrait" horizontalDpi="300" verticalDpi="3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5"/>
  <sheetViews>
    <sheetView zoomScale="70" zoomScaleNormal="70" workbookViewId="0">
      <selection activeCell="Z4" sqref="Z4"/>
    </sheetView>
  </sheetViews>
  <sheetFormatPr defaultRowHeight="15" x14ac:dyDescent="0.25"/>
  <cols>
    <col min="1" max="1" width="32.85546875" customWidth="1"/>
    <col min="2" max="2" width="5" bestFit="1" customWidth="1"/>
    <col min="3" max="3" width="6.28515625" bestFit="1" customWidth="1"/>
    <col min="4" max="4" width="8.85546875" bestFit="1" customWidth="1"/>
    <col min="6" max="6" width="5" bestFit="1" customWidth="1"/>
    <col min="7" max="7" width="3.7109375" bestFit="1" customWidth="1"/>
    <col min="8" max="8" width="8.140625" bestFit="1" customWidth="1"/>
    <col min="9" max="9" width="8.85546875" bestFit="1" customWidth="1"/>
    <col min="10" max="10" width="11.42578125" customWidth="1"/>
    <col min="11" max="11" width="8.42578125" customWidth="1"/>
    <col min="12" max="12" width="9.28515625" bestFit="1" customWidth="1"/>
    <col min="13" max="13" width="9.28515625" customWidth="1"/>
    <col min="14" max="14" width="8.140625" bestFit="1" customWidth="1"/>
    <col min="15" max="15" width="2.28515625" customWidth="1"/>
    <col min="16" max="16" width="15.42578125" customWidth="1"/>
    <col min="17" max="17" width="12" bestFit="1" customWidth="1"/>
    <col min="18" max="18" width="10.28515625" bestFit="1" customWidth="1"/>
    <col min="20" max="20" width="5.5703125" bestFit="1" customWidth="1"/>
    <col min="21" max="22" width="7.7109375" bestFit="1" customWidth="1"/>
    <col min="24" max="24" width="6.7109375" bestFit="1" customWidth="1"/>
    <col min="25" max="25" width="7.7109375" bestFit="1" customWidth="1"/>
  </cols>
  <sheetData>
    <row r="1" spans="1:25" ht="88.5" customHeight="1" x14ac:dyDescent="1.35">
      <c r="A1" s="234" t="s">
        <v>59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  <c r="N1" s="234"/>
      <c r="O1" s="234"/>
      <c r="P1" s="234"/>
      <c r="Q1" s="234"/>
      <c r="R1" s="234"/>
      <c r="S1" s="234"/>
      <c r="T1" s="234"/>
      <c r="U1" s="234"/>
      <c r="V1" s="234"/>
      <c r="W1" s="234"/>
      <c r="X1" s="234"/>
      <c r="Y1" s="234"/>
    </row>
    <row r="2" spans="1:25" ht="15.75" thickBot="1" x14ac:dyDescent="0.3"/>
    <row r="3" spans="1:25" ht="42" customHeight="1" x14ac:dyDescent="0.3">
      <c r="B3" s="244" t="s">
        <v>34</v>
      </c>
      <c r="C3" s="245"/>
      <c r="D3" s="246"/>
      <c r="F3" s="241" t="s">
        <v>32</v>
      </c>
      <c r="G3" s="242"/>
      <c r="H3" s="242"/>
      <c r="I3" s="242"/>
      <c r="J3" s="242"/>
      <c r="K3" s="242"/>
      <c r="L3" s="242"/>
      <c r="M3" s="242"/>
      <c r="N3" s="242"/>
      <c r="O3" s="242"/>
      <c r="P3" s="242"/>
      <c r="Q3" s="242"/>
      <c r="R3" s="243"/>
      <c r="S3" s="6"/>
      <c r="T3" s="241" t="s">
        <v>40</v>
      </c>
      <c r="U3" s="242"/>
      <c r="V3" s="243"/>
      <c r="X3" s="241" t="s">
        <v>33</v>
      </c>
      <c r="Y3" s="243"/>
    </row>
    <row r="4" spans="1:25" ht="153.75" customHeight="1" thickBot="1" x14ac:dyDescent="0.3">
      <c r="B4" s="172" t="s">
        <v>2</v>
      </c>
      <c r="C4" s="173" t="s">
        <v>3</v>
      </c>
      <c r="D4" s="174" t="s">
        <v>5</v>
      </c>
      <c r="F4" s="172" t="s">
        <v>23</v>
      </c>
      <c r="G4" s="173" t="s">
        <v>30</v>
      </c>
      <c r="H4" s="173" t="s">
        <v>22</v>
      </c>
      <c r="I4" s="173" t="s">
        <v>24</v>
      </c>
      <c r="J4" s="173" t="s">
        <v>70</v>
      </c>
      <c r="K4" s="173" t="s">
        <v>83</v>
      </c>
      <c r="L4" s="173" t="s">
        <v>79</v>
      </c>
      <c r="M4" s="173" t="s">
        <v>85</v>
      </c>
      <c r="N4" s="173" t="s">
        <v>35</v>
      </c>
      <c r="O4" s="36"/>
      <c r="P4" s="173" t="s">
        <v>44</v>
      </c>
      <c r="Q4" s="173" t="s">
        <v>31</v>
      </c>
      <c r="R4" s="209" t="s">
        <v>42</v>
      </c>
      <c r="S4" s="4"/>
      <c r="T4" s="213" t="s">
        <v>36</v>
      </c>
      <c r="U4" s="214" t="s">
        <v>64</v>
      </c>
      <c r="V4" s="215" t="s">
        <v>37</v>
      </c>
      <c r="W4" s="9"/>
      <c r="X4" s="172" t="s">
        <v>4</v>
      </c>
      <c r="Y4" s="209" t="s">
        <v>6</v>
      </c>
    </row>
    <row r="5" spans="1:25" ht="15.75" x14ac:dyDescent="0.25">
      <c r="A5" s="134" t="s">
        <v>0</v>
      </c>
      <c r="B5" s="180">
        <f>'DATA INPUT SHEET'!C3</f>
        <v>0</v>
      </c>
      <c r="C5" s="176">
        <v>100</v>
      </c>
      <c r="D5" s="177">
        <f>SUM(B5*C5)</f>
        <v>0</v>
      </c>
      <c r="E5" s="1"/>
      <c r="F5" s="201">
        <v>20</v>
      </c>
      <c r="G5" s="176">
        <v>4</v>
      </c>
      <c r="H5" s="202">
        <f>SUM('Campsite Costings'!F8)</f>
        <v>11.76</v>
      </c>
      <c r="I5" s="203" t="e">
        <f>SUM('Staff Costs'!E4/'Costs to Pupils'!B5)</f>
        <v>#DIV/0!</v>
      </c>
      <c r="J5" s="203" t="e">
        <f>SUM('Staff Costs'!H4/'Costs to Pupils'!B5)</f>
        <v>#DIV/0!</v>
      </c>
      <c r="K5" s="203" t="e">
        <f>SUM('Course Costings'!A15/'DATA INPUT SHEET'!H6)</f>
        <v>#DIV/0!</v>
      </c>
      <c r="L5" s="203" t="e">
        <f>'Staff Costs'!K4/B5</f>
        <v>#DIV/0!</v>
      </c>
      <c r="M5" s="203" t="e">
        <f>SUM(K11/'DATA INPUT SHEET'!H6)</f>
        <v>#DIV/0!</v>
      </c>
      <c r="N5" s="204">
        <v>30</v>
      </c>
      <c r="O5" s="207"/>
      <c r="P5" s="210" t="e">
        <f>SUM(Q5/B5) + O11</f>
        <v>#DIV/0!</v>
      </c>
      <c r="Q5" s="203" t="e">
        <f>SUM(F5:N5)*B5</f>
        <v>#DIV/0!</v>
      </c>
      <c r="R5" s="177" t="e">
        <f>SUM(D5-Q5)</f>
        <v>#DIV/0!</v>
      </c>
      <c r="S5" s="5"/>
      <c r="T5" s="201">
        <v>100</v>
      </c>
      <c r="U5" s="176">
        <f>C5</f>
        <v>100</v>
      </c>
      <c r="V5" s="177">
        <f>SUM(T5-U5)</f>
        <v>0</v>
      </c>
      <c r="W5" s="1"/>
      <c r="X5" s="201">
        <v>0</v>
      </c>
      <c r="Y5" s="177">
        <f>SUM(B5*X5)</f>
        <v>0</v>
      </c>
    </row>
    <row r="6" spans="1:25" ht="16.5" thickBot="1" x14ac:dyDescent="0.3">
      <c r="A6" s="27" t="s">
        <v>1</v>
      </c>
      <c r="B6" s="155">
        <f>'DATA INPUT SHEET'!C4</f>
        <v>0</v>
      </c>
      <c r="C6" s="175">
        <v>100</v>
      </c>
      <c r="D6" s="178">
        <f>SUM(B6*C6)</f>
        <v>0</v>
      </c>
      <c r="E6" s="1"/>
      <c r="F6" s="205">
        <v>20</v>
      </c>
      <c r="G6" s="175">
        <v>4</v>
      </c>
      <c r="H6" s="25">
        <f>SUM('Campsite Costings'!O11)</f>
        <v>34.5</v>
      </c>
      <c r="I6" s="26" t="e">
        <f>SUM('Staff Costs'!E5/'Costs to Pupils'!B6)</f>
        <v>#DIV/0!</v>
      </c>
      <c r="J6" s="26" t="e">
        <f>SUM('Staff Costs'!H5/'Costs to Pupils'!B6)</f>
        <v>#DIV/0!</v>
      </c>
      <c r="K6" s="26" t="e">
        <f>SUM('Course Costings'!A15/'DATA INPUT SHEET'!H6)</f>
        <v>#DIV/0!</v>
      </c>
      <c r="L6" s="26" t="e">
        <f>'Staff Costs'!K5/B6</f>
        <v>#DIV/0!</v>
      </c>
      <c r="M6" s="26" t="e">
        <f>SUM(K11/'DATA INPUT SHEET'!H6)</f>
        <v>#DIV/0!</v>
      </c>
      <c r="N6" s="196">
        <v>30</v>
      </c>
      <c r="O6" s="208"/>
      <c r="P6" s="211" t="e">
        <f>SUM(Q6/B6) + O$11</f>
        <v>#DIV/0!</v>
      </c>
      <c r="Q6" s="26" t="e">
        <f>SUM(F6:N6)*B6</f>
        <v>#DIV/0!</v>
      </c>
      <c r="R6" s="178" t="e">
        <f>SUM(D6-Q6)</f>
        <v>#DIV/0!</v>
      </c>
      <c r="S6" s="5"/>
      <c r="T6" s="205">
        <v>100</v>
      </c>
      <c r="U6" s="175">
        <f>C6</f>
        <v>100</v>
      </c>
      <c r="V6" s="178">
        <f>SUM(T6-U6)</f>
        <v>0</v>
      </c>
      <c r="W6" s="1"/>
      <c r="X6" s="205">
        <v>0</v>
      </c>
      <c r="Y6" s="178">
        <f>SUM(B6*X6)</f>
        <v>0</v>
      </c>
    </row>
    <row r="7" spans="1:25" ht="15" customHeight="1" thickBot="1" x14ac:dyDescent="0.3">
      <c r="A7" s="182" t="s">
        <v>88</v>
      </c>
      <c r="B7" s="181">
        <f>'DATA INPUT SHEET'!C5</f>
        <v>0</v>
      </c>
      <c r="C7" s="179">
        <v>100</v>
      </c>
      <c r="D7" s="171">
        <f>SUM(B7*C7)</f>
        <v>0</v>
      </c>
      <c r="E7" s="2"/>
      <c r="F7" s="199">
        <v>20</v>
      </c>
      <c r="G7" s="200">
        <v>4</v>
      </c>
      <c r="H7" s="194">
        <f>SUM('Campsite Costings'!O12)</f>
        <v>0</v>
      </c>
      <c r="I7" s="197" t="e">
        <f>SUM('Staff Costs'!E6/'Costs to Pupils'!B7)</f>
        <v>#DIV/0!</v>
      </c>
      <c r="J7" s="197" t="e">
        <f>SUM('Staff Costs'!H6/'Costs to Pupils'!B7)</f>
        <v>#DIV/0!</v>
      </c>
      <c r="K7" s="197" t="e">
        <f>SUM('Course Costings'!A15/'DATA INPUT SHEET'!H6)</f>
        <v>#DIV/0!</v>
      </c>
      <c r="L7" s="197" t="e">
        <f>'Staff Costs'!K6/B7</f>
        <v>#DIV/0!</v>
      </c>
      <c r="M7" s="197" t="e">
        <f>SUM(K11/'DATA INPUT SHEET'!H6)</f>
        <v>#DIV/0!</v>
      </c>
      <c r="N7" s="206">
        <v>31</v>
      </c>
      <c r="P7" s="212" t="e">
        <f>SUM(Q7/B7) + O$11</f>
        <v>#DIV/0!</v>
      </c>
      <c r="Q7" s="197" t="e">
        <f>SUM(F7:N7)*B7</f>
        <v>#DIV/0!</v>
      </c>
      <c r="R7" s="171" t="e">
        <f>SUM(D7-Q7)</f>
        <v>#DIV/0!</v>
      </c>
      <c r="T7" s="199">
        <v>0</v>
      </c>
      <c r="U7" s="179">
        <f>C7</f>
        <v>100</v>
      </c>
      <c r="V7" s="171">
        <f>SUM(T7-U7)</f>
        <v>-100</v>
      </c>
      <c r="X7" s="199">
        <v>0</v>
      </c>
      <c r="Y7" s="171">
        <f>SUM(B7*X7)</f>
        <v>0</v>
      </c>
    </row>
    <row r="8" spans="1:25" x14ac:dyDescent="0.25">
      <c r="C8" s="2"/>
      <c r="D8" s="2"/>
      <c r="E8" s="2"/>
      <c r="P8" s="133"/>
    </row>
    <row r="9" spans="1:25" ht="15.75" thickBot="1" x14ac:dyDescent="0.3">
      <c r="P9" s="133"/>
    </row>
    <row r="10" spans="1:25" ht="46.5" x14ac:dyDescent="0.25">
      <c r="A10" s="33" t="s">
        <v>38</v>
      </c>
      <c r="F10" s="235" t="s">
        <v>39</v>
      </c>
      <c r="G10" s="236"/>
      <c r="H10" s="236"/>
      <c r="I10" s="237"/>
      <c r="K10" s="248" t="s">
        <v>86</v>
      </c>
      <c r="L10" s="249"/>
      <c r="M10" s="249"/>
      <c r="N10" s="250"/>
      <c r="O10" s="249" t="s">
        <v>89</v>
      </c>
      <c r="P10" s="249"/>
      <c r="Q10" s="258"/>
    </row>
    <row r="11" spans="1:25" ht="19.5" thickBot="1" x14ac:dyDescent="0.35">
      <c r="A11" s="34">
        <f>SUM(D5:D6)</f>
        <v>0</v>
      </c>
      <c r="B11" s="2"/>
      <c r="F11" s="238">
        <f>SUM(Y5:Y6)</f>
        <v>0</v>
      </c>
      <c r="G11" s="239"/>
      <c r="H11" s="239"/>
      <c r="I11" s="240"/>
      <c r="K11" s="251">
        <v>1050</v>
      </c>
      <c r="L11" s="252"/>
      <c r="M11" s="252"/>
      <c r="N11" s="253"/>
      <c r="O11" s="259" t="e">
        <f>SUM(K11/'DATA INPUT SHEET'!H6)</f>
        <v>#DIV/0!</v>
      </c>
      <c r="P11" s="260"/>
      <c r="Q11" s="261"/>
    </row>
    <row r="12" spans="1:25" ht="15.75" thickBot="1" x14ac:dyDescent="0.3">
      <c r="A12" s="7"/>
    </row>
    <row r="13" spans="1:25" ht="31.5" x14ac:dyDescent="0.25">
      <c r="A13" s="37" t="s">
        <v>45</v>
      </c>
      <c r="B13" s="247" t="s">
        <v>41</v>
      </c>
      <c r="C13" s="247"/>
      <c r="D13" s="247"/>
      <c r="E13" s="254" t="s">
        <v>87</v>
      </c>
      <c r="F13" s="254"/>
      <c r="G13" s="254"/>
      <c r="H13" s="255"/>
    </row>
    <row r="14" spans="1:25" ht="19.5" thickBot="1" x14ac:dyDescent="0.3">
      <c r="A14" s="35">
        <f>SUM(N5*B5)+(N6*B6)</f>
        <v>0</v>
      </c>
      <c r="B14" s="232">
        <f>SUM(A14*3)</f>
        <v>0</v>
      </c>
      <c r="C14" s="233"/>
      <c r="D14" s="233"/>
      <c r="E14" s="256"/>
      <c r="F14" s="256"/>
      <c r="G14" s="256"/>
      <c r="H14" s="257"/>
    </row>
    <row r="15" spans="1:25" x14ac:dyDescent="0.25">
      <c r="A15" s="7"/>
    </row>
  </sheetData>
  <mergeCells count="14">
    <mergeCell ref="B14:D14"/>
    <mergeCell ref="A1:Y1"/>
    <mergeCell ref="F10:I10"/>
    <mergeCell ref="F11:I11"/>
    <mergeCell ref="F3:R3"/>
    <mergeCell ref="X3:Y3"/>
    <mergeCell ref="B3:D3"/>
    <mergeCell ref="T3:V3"/>
    <mergeCell ref="B13:D13"/>
    <mergeCell ref="K10:N10"/>
    <mergeCell ref="K11:N11"/>
    <mergeCell ref="E13:H14"/>
    <mergeCell ref="O10:Q10"/>
    <mergeCell ref="O11:Q11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4"/>
  <sheetViews>
    <sheetView zoomScale="80" zoomScaleNormal="80" workbookViewId="0">
      <selection activeCell="L3" sqref="L3"/>
    </sheetView>
  </sheetViews>
  <sheetFormatPr defaultRowHeight="15" x14ac:dyDescent="0.25"/>
  <cols>
    <col min="1" max="1" width="27.85546875" customWidth="1"/>
    <col min="2" max="2" width="3.7109375" bestFit="1" customWidth="1"/>
    <col min="3" max="3" width="6" customWidth="1"/>
    <col min="4" max="4" width="6.7109375" bestFit="1" customWidth="1"/>
    <col min="5" max="5" width="9.85546875" bestFit="1" customWidth="1"/>
    <col min="7" max="7" width="29.42578125" bestFit="1" customWidth="1"/>
    <col min="8" max="8" width="8.85546875" customWidth="1"/>
    <col min="10" max="10" width="29.7109375" customWidth="1"/>
  </cols>
  <sheetData>
    <row r="1" spans="1:11" ht="92.25" x14ac:dyDescent="1.35">
      <c r="A1" s="234" t="s">
        <v>60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</row>
    <row r="2" spans="1:11" ht="21.75" thickBot="1" x14ac:dyDescent="0.4">
      <c r="A2" s="262"/>
      <c r="B2" s="262"/>
      <c r="C2" s="262"/>
      <c r="D2" s="262"/>
      <c r="E2" s="262"/>
    </row>
    <row r="3" spans="1:11" ht="164.25" customHeight="1" thickBot="1" x14ac:dyDescent="0.5">
      <c r="A3" s="39" t="s">
        <v>28</v>
      </c>
      <c r="B3" s="138" t="s">
        <v>66</v>
      </c>
      <c r="C3" s="139" t="s">
        <v>13</v>
      </c>
      <c r="D3" s="139" t="s">
        <v>14</v>
      </c>
      <c r="E3" s="140" t="s">
        <v>15</v>
      </c>
      <c r="G3" s="39" t="s">
        <v>67</v>
      </c>
      <c r="H3" s="216" t="s">
        <v>68</v>
      </c>
      <c r="J3" s="39" t="s">
        <v>79</v>
      </c>
      <c r="K3" s="216" t="s">
        <v>80</v>
      </c>
    </row>
    <row r="4" spans="1:11" x14ac:dyDescent="0.25">
      <c r="A4" s="222" t="s">
        <v>0</v>
      </c>
      <c r="B4" s="229">
        <f>SUM('DATA INPUT SHEET'!D3)</f>
        <v>0</v>
      </c>
      <c r="C4" s="229">
        <v>150</v>
      </c>
      <c r="D4" s="203">
        <v>0.45</v>
      </c>
      <c r="E4" s="204">
        <f>SUM(C4*D4)*B4</f>
        <v>0</v>
      </c>
      <c r="F4" s="8"/>
      <c r="G4" s="224" t="s">
        <v>0</v>
      </c>
      <c r="H4" s="225">
        <f>SUM('Campsite Costings'!F8*'Staff Costs'!B4)</f>
        <v>0</v>
      </c>
      <c r="J4" s="141" t="s">
        <v>0</v>
      </c>
      <c r="K4" s="217">
        <v>500</v>
      </c>
    </row>
    <row r="5" spans="1:11" x14ac:dyDescent="0.25">
      <c r="A5" s="223" t="s">
        <v>1</v>
      </c>
      <c r="B5" s="24">
        <f>SUM('DATA INPUT SHEET'!D4)</f>
        <v>0</v>
      </c>
      <c r="C5" s="24">
        <v>500</v>
      </c>
      <c r="D5" s="26">
        <v>0.45</v>
      </c>
      <c r="E5" s="196">
        <f>SUM(C5*D5)*B5</f>
        <v>0</v>
      </c>
      <c r="F5" s="8"/>
      <c r="G5" s="226" t="s">
        <v>1</v>
      </c>
      <c r="H5" s="227">
        <f>SUM('Campsite Costings'!O11*'Staff Costs'!B5)</f>
        <v>0</v>
      </c>
      <c r="J5" s="218" t="s">
        <v>1</v>
      </c>
      <c r="K5" s="219">
        <v>300</v>
      </c>
    </row>
    <row r="6" spans="1:11" ht="15.75" thickBot="1" x14ac:dyDescent="0.3">
      <c r="A6" s="220" t="s">
        <v>88</v>
      </c>
      <c r="B6" s="198">
        <f>'DATA INPUT SHEET'!D5</f>
        <v>0</v>
      </c>
      <c r="C6" s="198">
        <v>1500</v>
      </c>
      <c r="D6" s="197">
        <v>0.45</v>
      </c>
      <c r="E6" s="206">
        <f>SUM(C6*D6)*B6</f>
        <v>0</v>
      </c>
      <c r="G6" s="195" t="s">
        <v>88</v>
      </c>
      <c r="H6" s="228">
        <f>SUM('Campsite Costings'!X22*'Staff Costs'!B6)</f>
        <v>0</v>
      </c>
      <c r="J6" s="230" t="s">
        <v>88</v>
      </c>
      <c r="K6" s="221">
        <v>300</v>
      </c>
    </row>
    <row r="7" spans="1:11" ht="15.75" thickBot="1" x14ac:dyDescent="0.3"/>
    <row r="8" spans="1:11" x14ac:dyDescent="0.25">
      <c r="A8" s="41" t="s">
        <v>15</v>
      </c>
      <c r="G8" s="41" t="s">
        <v>69</v>
      </c>
      <c r="J8" s="41" t="s">
        <v>81</v>
      </c>
    </row>
    <row r="9" spans="1:11" ht="21.75" thickBot="1" x14ac:dyDescent="0.3">
      <c r="A9" s="42">
        <f>SUM(E4:E6)</f>
        <v>0</v>
      </c>
      <c r="G9" s="43">
        <f>SUM(H4:H6)</f>
        <v>0</v>
      </c>
      <c r="J9" s="43">
        <f>SUM(K4:K6)</f>
        <v>1100</v>
      </c>
    </row>
    <row r="12" spans="1:11" ht="15.75" thickBot="1" x14ac:dyDescent="0.3"/>
    <row r="13" spans="1:11" x14ac:dyDescent="0.25">
      <c r="A13" s="136" t="s">
        <v>82</v>
      </c>
    </row>
    <row r="14" spans="1:11" ht="15.75" thickBot="1" x14ac:dyDescent="0.3">
      <c r="A14" s="137">
        <f>SUM(A9,,G9,J9)</f>
        <v>1100</v>
      </c>
    </row>
  </sheetData>
  <mergeCells count="2">
    <mergeCell ref="A2:E2"/>
    <mergeCell ref="A1:K1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24"/>
  <sheetViews>
    <sheetView zoomScale="70" zoomScaleNormal="70" workbookViewId="0">
      <selection activeCell="J3" sqref="J3"/>
    </sheetView>
  </sheetViews>
  <sheetFormatPr defaultRowHeight="15" x14ac:dyDescent="0.25"/>
  <cols>
    <col min="1" max="1" width="40.140625" bestFit="1" customWidth="1"/>
    <col min="2" max="2" width="5.28515625" customWidth="1"/>
    <col min="3" max="3" width="3.7109375" bestFit="1" customWidth="1"/>
    <col min="4" max="4" width="5.28515625" customWidth="1"/>
    <col min="5" max="5" width="3.7109375" bestFit="1" customWidth="1"/>
    <col min="6" max="6" width="7.28515625" bestFit="1" customWidth="1"/>
    <col min="7" max="7" width="9.28515625" bestFit="1" customWidth="1"/>
    <col min="8" max="8" width="10.7109375" bestFit="1" customWidth="1"/>
    <col min="9" max="9" width="3.7109375" customWidth="1"/>
    <col min="10" max="10" width="54.85546875" bestFit="1" customWidth="1"/>
    <col min="11" max="14" width="3.7109375" bestFit="1" customWidth="1"/>
    <col min="15" max="15" width="8.140625" bestFit="1" customWidth="1"/>
    <col min="16" max="16" width="9.28515625" bestFit="1" customWidth="1"/>
    <col min="17" max="17" width="10.7109375" bestFit="1" customWidth="1"/>
    <col min="18" max="18" width="2.85546875" customWidth="1"/>
    <col min="19" max="19" width="23.42578125" customWidth="1"/>
    <col min="20" max="23" width="5.28515625" bestFit="1" customWidth="1"/>
    <col min="24" max="24" width="7.7109375" bestFit="1" customWidth="1"/>
    <col min="25" max="25" width="6.85546875" bestFit="1" customWidth="1"/>
    <col min="26" max="26" width="8.140625" bestFit="1" customWidth="1"/>
  </cols>
  <sheetData>
    <row r="1" spans="1:26" ht="45" customHeight="1" x14ac:dyDescent="0.25">
      <c r="A1" s="234" t="s">
        <v>58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  <c r="N1" s="234"/>
      <c r="O1" s="234"/>
      <c r="P1" s="234"/>
      <c r="Q1" s="234"/>
      <c r="R1" s="234"/>
    </row>
    <row r="2" spans="1:26" ht="40.5" customHeight="1" thickBot="1" x14ac:dyDescent="0.3">
      <c r="A2" s="234"/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  <c r="Q2" s="234"/>
      <c r="R2" s="234"/>
    </row>
    <row r="3" spans="1:26" ht="145.5" thickBot="1" x14ac:dyDescent="0.4">
      <c r="A3" s="44" t="s">
        <v>0</v>
      </c>
      <c r="B3" s="10" t="s">
        <v>2</v>
      </c>
      <c r="C3" s="11" t="s">
        <v>12</v>
      </c>
      <c r="D3" s="11" t="s">
        <v>17</v>
      </c>
      <c r="E3" s="11" t="s">
        <v>18</v>
      </c>
      <c r="F3" s="11" t="s">
        <v>16</v>
      </c>
      <c r="G3" s="11" t="s">
        <v>19</v>
      </c>
      <c r="H3" s="12" t="s">
        <v>20</v>
      </c>
      <c r="J3" s="44" t="s">
        <v>1</v>
      </c>
      <c r="K3" s="20" t="s">
        <v>2</v>
      </c>
      <c r="L3" s="21" t="s">
        <v>12</v>
      </c>
      <c r="M3" s="21" t="s">
        <v>17</v>
      </c>
      <c r="N3" s="21" t="s">
        <v>18</v>
      </c>
      <c r="O3" s="21" t="s">
        <v>16</v>
      </c>
      <c r="P3" s="21" t="s">
        <v>19</v>
      </c>
      <c r="Q3" s="22" t="s">
        <v>20</v>
      </c>
      <c r="S3" s="190" t="s">
        <v>88</v>
      </c>
      <c r="T3" s="184" t="s">
        <v>2</v>
      </c>
      <c r="U3" s="185" t="s">
        <v>12</v>
      </c>
      <c r="V3" s="185" t="s">
        <v>17</v>
      </c>
      <c r="W3" s="185" t="s">
        <v>18</v>
      </c>
      <c r="X3" s="185" t="s">
        <v>16</v>
      </c>
      <c r="Y3" s="185" t="s">
        <v>19</v>
      </c>
      <c r="Z3" s="186" t="s">
        <v>20</v>
      </c>
    </row>
    <row r="4" spans="1:26" x14ac:dyDescent="0.25">
      <c r="A4" s="13" t="s">
        <v>98</v>
      </c>
      <c r="B4" s="275">
        <f>SUM('DATA INPUT SHEET'!C3)</f>
        <v>0</v>
      </c>
      <c r="C4" s="14">
        <f>SUM('DATA INPUT SHEET'!D3)</f>
        <v>0</v>
      </c>
      <c r="D4" s="14">
        <f>SUM(B4,C4)</f>
        <v>0</v>
      </c>
      <c r="E4" s="14">
        <v>1</v>
      </c>
      <c r="F4" s="15">
        <v>0</v>
      </c>
      <c r="G4" s="16">
        <f>SUM(D4*F4)*E4</f>
        <v>0</v>
      </c>
      <c r="H4" s="277">
        <f>SUM(G4:G7)</f>
        <v>0</v>
      </c>
      <c r="J4" s="23" t="s">
        <v>91</v>
      </c>
      <c r="K4" s="298">
        <f>SUM('DATA INPUT SHEET'!C4)</f>
        <v>0</v>
      </c>
      <c r="L4" s="24">
        <f>SUM('DATA INPUT SHEET'!D4)</f>
        <v>0</v>
      </c>
      <c r="M4" s="24">
        <f>SUM(K4,L4)</f>
        <v>0</v>
      </c>
      <c r="N4" s="24">
        <v>1</v>
      </c>
      <c r="O4" s="25">
        <v>6</v>
      </c>
      <c r="P4" s="26">
        <f>SUM(M4*O4)*N4</f>
        <v>0</v>
      </c>
      <c r="Q4" s="300">
        <f>SUM(P4:P10)</f>
        <v>0</v>
      </c>
      <c r="S4" s="191" t="s">
        <v>90</v>
      </c>
      <c r="T4" s="263">
        <f>'DATA INPUT SHEET'!C5</f>
        <v>0</v>
      </c>
      <c r="U4" s="187">
        <f>'DATA INPUT SHEET'!D$5</f>
        <v>0</v>
      </c>
      <c r="V4" s="187">
        <f>SUM(T4,U4)</f>
        <v>0</v>
      </c>
      <c r="W4" s="187">
        <v>1</v>
      </c>
      <c r="X4" s="188">
        <v>1</v>
      </c>
      <c r="Y4" s="189">
        <f>SUM(V4*X4)*W4</f>
        <v>0</v>
      </c>
      <c r="Z4" s="265">
        <f>SUM(Y4:Y21)</f>
        <v>0</v>
      </c>
    </row>
    <row r="5" spans="1:26" x14ac:dyDescent="0.25">
      <c r="A5" s="17" t="s">
        <v>93</v>
      </c>
      <c r="B5" s="275"/>
      <c r="C5" s="14">
        <f>SUM('DATA INPUT SHEET'!D3)</f>
        <v>0</v>
      </c>
      <c r="D5" s="14">
        <f>SUM(B4,C5)</f>
        <v>0</v>
      </c>
      <c r="E5" s="14">
        <v>0</v>
      </c>
      <c r="F5" s="15">
        <v>0</v>
      </c>
      <c r="G5" s="16">
        <f t="shared" ref="G5:G7" si="0">SUM(D5*F5)*E5</f>
        <v>0</v>
      </c>
      <c r="H5" s="278"/>
      <c r="J5" s="27" t="s">
        <v>92</v>
      </c>
      <c r="K5" s="298"/>
      <c r="L5" s="24">
        <f>SUM('DATA INPUT SHEET'!D4)</f>
        <v>0</v>
      </c>
      <c r="M5" s="24">
        <f>SUM(K4,L5)</f>
        <v>0</v>
      </c>
      <c r="N5" s="24">
        <v>1</v>
      </c>
      <c r="O5" s="25">
        <v>6</v>
      </c>
      <c r="P5" s="26">
        <f t="shared" ref="P5:P10" si="1">SUM(M5*O5)*N5</f>
        <v>0</v>
      </c>
      <c r="Q5" s="300"/>
      <c r="S5" s="192" t="s">
        <v>90</v>
      </c>
      <c r="T5" s="263"/>
      <c r="U5" s="187">
        <f>'DATA INPUT SHEET'!D$5</f>
        <v>0</v>
      </c>
      <c r="V5" s="187">
        <f>SUM(T4,U5)</f>
        <v>0</v>
      </c>
      <c r="W5" s="187">
        <v>1</v>
      </c>
      <c r="X5" s="188">
        <v>1</v>
      </c>
      <c r="Y5" s="189">
        <f t="shared" ref="Y5:Y10" si="2">SUM(V5*X5)*W5</f>
        <v>0</v>
      </c>
      <c r="Z5" s="266"/>
    </row>
    <row r="6" spans="1:26" x14ac:dyDescent="0.25">
      <c r="A6" s="17" t="s">
        <v>99</v>
      </c>
      <c r="B6" s="275"/>
      <c r="C6" s="14">
        <f>SUM('DATA INPUT SHEET'!D3)</f>
        <v>0</v>
      </c>
      <c r="D6" s="14">
        <f>SUM(B4,C6)</f>
        <v>0</v>
      </c>
      <c r="E6" s="14">
        <v>1</v>
      </c>
      <c r="F6" s="15">
        <v>3.5</v>
      </c>
      <c r="G6" s="16">
        <f t="shared" si="0"/>
        <v>0</v>
      </c>
      <c r="H6" s="278"/>
      <c r="J6" s="27" t="s">
        <v>93</v>
      </c>
      <c r="K6" s="298"/>
      <c r="L6" s="24">
        <f>SUM('DATA INPUT SHEET'!D4)</f>
        <v>0</v>
      </c>
      <c r="M6" s="24">
        <f>SUM(K4,L6)</f>
        <v>0</v>
      </c>
      <c r="N6" s="24">
        <v>0</v>
      </c>
      <c r="O6" s="25">
        <v>0</v>
      </c>
      <c r="P6" s="26">
        <f t="shared" si="1"/>
        <v>0</v>
      </c>
      <c r="Q6" s="300"/>
      <c r="S6" s="192" t="s">
        <v>90</v>
      </c>
      <c r="T6" s="263"/>
      <c r="U6" s="187">
        <f>'DATA INPUT SHEET'!D$5</f>
        <v>0</v>
      </c>
      <c r="V6" s="187">
        <f>SUM(T4,U6)</f>
        <v>0</v>
      </c>
      <c r="W6" s="187">
        <v>1</v>
      </c>
      <c r="X6" s="188">
        <v>1</v>
      </c>
      <c r="Y6" s="189">
        <f t="shared" si="2"/>
        <v>0</v>
      </c>
      <c r="Z6" s="266"/>
    </row>
    <row r="7" spans="1:26" ht="15.75" thickBot="1" x14ac:dyDescent="0.3">
      <c r="A7" s="183" t="s">
        <v>100</v>
      </c>
      <c r="B7" s="276"/>
      <c r="C7" s="18">
        <f>SUM('DATA INPUT SHEET'!D3)</f>
        <v>0</v>
      </c>
      <c r="D7" s="18">
        <f>SUM(B4,C7)</f>
        <v>0</v>
      </c>
      <c r="E7" s="18">
        <v>1</v>
      </c>
      <c r="F7" s="154">
        <v>8.26</v>
      </c>
      <c r="G7" s="19">
        <f t="shared" si="0"/>
        <v>0</v>
      </c>
      <c r="H7" s="279"/>
      <c r="J7" s="27" t="s">
        <v>94</v>
      </c>
      <c r="K7" s="298"/>
      <c r="L7" s="24">
        <f>SUM('DATA INPUT SHEET'!D4)</f>
        <v>0</v>
      </c>
      <c r="M7" s="24">
        <f>SUM(K4,L7)</f>
        <v>0</v>
      </c>
      <c r="N7" s="24">
        <v>1</v>
      </c>
      <c r="O7" s="25">
        <v>3.5</v>
      </c>
      <c r="P7" s="26">
        <f t="shared" si="1"/>
        <v>0</v>
      </c>
      <c r="Q7" s="300"/>
      <c r="S7" s="192" t="s">
        <v>90</v>
      </c>
      <c r="T7" s="263"/>
      <c r="U7" s="187">
        <f>'DATA INPUT SHEET'!D$5</f>
        <v>0</v>
      </c>
      <c r="V7" s="187">
        <f>SUM(T4,U7)</f>
        <v>0</v>
      </c>
      <c r="W7" s="187">
        <v>1</v>
      </c>
      <c r="X7" s="188">
        <v>1</v>
      </c>
      <c r="Y7" s="189">
        <f t="shared" si="2"/>
        <v>0</v>
      </c>
      <c r="Z7" s="266"/>
    </row>
    <row r="8" spans="1:26" ht="18" customHeight="1" x14ac:dyDescent="0.25">
      <c r="B8" s="280" t="s">
        <v>43</v>
      </c>
      <c r="C8" s="281"/>
      <c r="D8" s="281"/>
      <c r="E8" s="281"/>
      <c r="F8" s="295">
        <f>SUM(F4:F7)</f>
        <v>11.76</v>
      </c>
      <c r="G8" s="38"/>
      <c r="H8" s="38"/>
      <c r="J8" s="27" t="s">
        <v>95</v>
      </c>
      <c r="K8" s="298"/>
      <c r="L8" s="24">
        <f>SUM('DATA INPUT SHEET'!D4)</f>
        <v>0</v>
      </c>
      <c r="M8" s="24">
        <f>SUM(K4,L8)</f>
        <v>0</v>
      </c>
      <c r="N8" s="24">
        <v>1</v>
      </c>
      <c r="O8" s="25">
        <v>7</v>
      </c>
      <c r="P8" s="26">
        <f t="shared" si="1"/>
        <v>0</v>
      </c>
      <c r="Q8" s="300"/>
      <c r="S8" s="192" t="s">
        <v>90</v>
      </c>
      <c r="T8" s="263"/>
      <c r="U8" s="187">
        <f>'DATA INPUT SHEET'!D$5</f>
        <v>0</v>
      </c>
      <c r="V8" s="187">
        <f>SUM(T4,U8)</f>
        <v>0</v>
      </c>
      <c r="W8" s="187">
        <v>1</v>
      </c>
      <c r="X8" s="188">
        <v>1</v>
      </c>
      <c r="Y8" s="189">
        <f t="shared" si="2"/>
        <v>0</v>
      </c>
      <c r="Z8" s="266"/>
    </row>
    <row r="9" spans="1:26" ht="18" customHeight="1" x14ac:dyDescent="0.25">
      <c r="B9" s="282"/>
      <c r="C9" s="283"/>
      <c r="D9" s="283"/>
      <c r="E9" s="283"/>
      <c r="F9" s="296"/>
      <c r="G9" s="38"/>
      <c r="H9" s="38"/>
      <c r="J9" s="27" t="s">
        <v>96</v>
      </c>
      <c r="K9" s="298"/>
      <c r="L9" s="24">
        <f>SUM('DATA INPUT SHEET'!D4)</f>
        <v>0</v>
      </c>
      <c r="M9" s="24">
        <f>SUM(K4,L9)</f>
        <v>0</v>
      </c>
      <c r="N9" s="24">
        <v>1</v>
      </c>
      <c r="O9" s="25">
        <v>5.5</v>
      </c>
      <c r="P9" s="26">
        <f t="shared" si="1"/>
        <v>0</v>
      </c>
      <c r="Q9" s="300"/>
      <c r="S9" s="192" t="s">
        <v>90</v>
      </c>
      <c r="T9" s="263"/>
      <c r="U9" s="187">
        <f>'DATA INPUT SHEET'!D$5</f>
        <v>0</v>
      </c>
      <c r="V9" s="187">
        <f>SUM(T4,U9)</f>
        <v>0</v>
      </c>
      <c r="W9" s="187">
        <v>1</v>
      </c>
      <c r="X9" s="188">
        <v>1</v>
      </c>
      <c r="Y9" s="189">
        <f t="shared" si="2"/>
        <v>0</v>
      </c>
      <c r="Z9" s="266"/>
    </row>
    <row r="10" spans="1:26" ht="21" customHeight="1" thickBot="1" x14ac:dyDescent="0.3">
      <c r="B10" s="284"/>
      <c r="C10" s="285"/>
      <c r="D10" s="285"/>
      <c r="E10" s="285"/>
      <c r="F10" s="297"/>
      <c r="G10" s="38"/>
      <c r="H10" s="38"/>
      <c r="J10" s="135" t="s">
        <v>97</v>
      </c>
      <c r="K10" s="299"/>
      <c r="L10" s="28">
        <f>SUM('DATA INPUT SHEET'!D4)</f>
        <v>0</v>
      </c>
      <c r="M10" s="28">
        <f>SUM(K4,L10)</f>
        <v>0</v>
      </c>
      <c r="N10" s="28">
        <v>1</v>
      </c>
      <c r="O10" s="132">
        <v>6.5</v>
      </c>
      <c r="P10" s="29">
        <f t="shared" si="1"/>
        <v>0</v>
      </c>
      <c r="Q10" s="301"/>
      <c r="S10" s="192" t="s">
        <v>90</v>
      </c>
      <c r="T10" s="263"/>
      <c r="U10" s="187">
        <f>'DATA INPUT SHEET'!D$5</f>
        <v>0</v>
      </c>
      <c r="V10" s="187">
        <f>SUM(T4,U10)</f>
        <v>0</v>
      </c>
      <c r="W10" s="187">
        <v>1</v>
      </c>
      <c r="X10" s="188">
        <v>1</v>
      </c>
      <c r="Y10" s="189">
        <f t="shared" si="2"/>
        <v>0</v>
      </c>
      <c r="Z10" s="266"/>
    </row>
    <row r="11" spans="1:26" ht="17.25" customHeight="1" x14ac:dyDescent="0.25">
      <c r="K11" s="286" t="s">
        <v>43</v>
      </c>
      <c r="L11" s="287"/>
      <c r="M11" s="287"/>
      <c r="N11" s="287"/>
      <c r="O11" s="292">
        <f>SUM(O4:O10)</f>
        <v>34.5</v>
      </c>
      <c r="S11" s="192" t="s">
        <v>90</v>
      </c>
      <c r="T11" s="263"/>
      <c r="U11" s="187">
        <f>'DATA INPUT SHEET'!D$5</f>
        <v>0</v>
      </c>
      <c r="V11" s="187">
        <f>SUM(T11,U11)</f>
        <v>0</v>
      </c>
      <c r="W11" s="187">
        <v>1</v>
      </c>
      <c r="X11" s="188">
        <v>1</v>
      </c>
      <c r="Y11" s="189">
        <f>SUM(V11*X11)*W11</f>
        <v>0</v>
      </c>
      <c r="Z11" s="266"/>
    </row>
    <row r="12" spans="1:26" ht="17.25" customHeight="1" x14ac:dyDescent="0.25">
      <c r="K12" s="288"/>
      <c r="L12" s="289"/>
      <c r="M12" s="289"/>
      <c r="N12" s="289"/>
      <c r="O12" s="293"/>
      <c r="S12" s="192" t="s">
        <v>90</v>
      </c>
      <c r="T12" s="263"/>
      <c r="U12" s="187">
        <f>'DATA INPUT SHEET'!D$5</f>
        <v>0</v>
      </c>
      <c r="V12" s="187">
        <f>SUM(T11,U12)</f>
        <v>0</v>
      </c>
      <c r="W12" s="187">
        <v>1</v>
      </c>
      <c r="X12" s="188">
        <v>1</v>
      </c>
      <c r="Y12" s="189">
        <f t="shared" ref="Y12:Y17" si="3">SUM(V12*X12)*W12</f>
        <v>0</v>
      </c>
      <c r="Z12" s="266"/>
    </row>
    <row r="13" spans="1:26" ht="17.25" customHeight="1" thickBot="1" x14ac:dyDescent="0.3">
      <c r="K13" s="290"/>
      <c r="L13" s="291"/>
      <c r="M13" s="291"/>
      <c r="N13" s="291"/>
      <c r="O13" s="294"/>
      <c r="S13" s="192" t="s">
        <v>90</v>
      </c>
      <c r="T13" s="263"/>
      <c r="U13" s="187">
        <f>'DATA INPUT SHEET'!D$5</f>
        <v>0</v>
      </c>
      <c r="V13" s="187">
        <f>SUM(T11,U13)</f>
        <v>0</v>
      </c>
      <c r="W13" s="187">
        <v>1</v>
      </c>
      <c r="X13" s="188">
        <v>1</v>
      </c>
      <c r="Y13" s="189">
        <f t="shared" si="3"/>
        <v>0</v>
      </c>
      <c r="Z13" s="266"/>
    </row>
    <row r="14" spans="1:26" ht="17.25" customHeight="1" x14ac:dyDescent="0.25">
      <c r="S14" s="192" t="s">
        <v>90</v>
      </c>
      <c r="T14" s="263"/>
      <c r="U14" s="187">
        <f>'DATA INPUT SHEET'!D$5</f>
        <v>0</v>
      </c>
      <c r="V14" s="187">
        <f>SUM(T11,U14)</f>
        <v>0</v>
      </c>
      <c r="W14" s="187">
        <v>1</v>
      </c>
      <c r="X14" s="188">
        <v>1</v>
      </c>
      <c r="Y14" s="189">
        <f t="shared" si="3"/>
        <v>0</v>
      </c>
      <c r="Z14" s="266"/>
    </row>
    <row r="15" spans="1:26" ht="17.25" customHeight="1" thickBot="1" x14ac:dyDescent="0.3">
      <c r="S15" s="192" t="s">
        <v>90</v>
      </c>
      <c r="T15" s="263"/>
      <c r="U15" s="187">
        <f>'DATA INPUT SHEET'!D$5</f>
        <v>0</v>
      </c>
      <c r="V15" s="187">
        <f>SUM(T11,U15)</f>
        <v>0</v>
      </c>
      <c r="W15" s="187">
        <v>1</v>
      </c>
      <c r="X15" s="188">
        <v>1</v>
      </c>
      <c r="Y15" s="189">
        <f t="shared" si="3"/>
        <v>0</v>
      </c>
      <c r="Z15" s="266"/>
    </row>
    <row r="16" spans="1:26" ht="23.25" x14ac:dyDescent="0.25">
      <c r="A16" s="31" t="s">
        <v>21</v>
      </c>
      <c r="S16" s="192" t="s">
        <v>90</v>
      </c>
      <c r="T16" s="263"/>
      <c r="U16" s="187">
        <f>'DATA INPUT SHEET'!D$5</f>
        <v>0</v>
      </c>
      <c r="V16" s="187">
        <f>SUM(T11,U16)</f>
        <v>0</v>
      </c>
      <c r="W16" s="187">
        <v>1</v>
      </c>
      <c r="X16" s="188">
        <v>1</v>
      </c>
      <c r="Y16" s="189">
        <f t="shared" si="3"/>
        <v>0</v>
      </c>
      <c r="Z16" s="266"/>
    </row>
    <row r="17" spans="1:26" ht="27" thickBot="1" x14ac:dyDescent="0.3">
      <c r="A17" s="30">
        <f>SUM(H4,Q4,Z4)</f>
        <v>0</v>
      </c>
      <c r="S17" s="192" t="s">
        <v>90</v>
      </c>
      <c r="T17" s="263"/>
      <c r="U17" s="187">
        <f>'DATA INPUT SHEET'!D$5</f>
        <v>0</v>
      </c>
      <c r="V17" s="187">
        <f>SUM(T11,U17)</f>
        <v>0</v>
      </c>
      <c r="W17" s="187">
        <v>1</v>
      </c>
      <c r="X17" s="188">
        <v>1</v>
      </c>
      <c r="Y17" s="189">
        <f t="shared" si="3"/>
        <v>0</v>
      </c>
      <c r="Z17" s="266"/>
    </row>
    <row r="18" spans="1:26" x14ac:dyDescent="0.25">
      <c r="S18" s="192" t="s">
        <v>90</v>
      </c>
      <c r="T18" s="263"/>
      <c r="U18" s="187">
        <f>'DATA INPUT SHEET'!D$5</f>
        <v>0</v>
      </c>
      <c r="V18" s="187">
        <f>SUM(T15,U18)</f>
        <v>0</v>
      </c>
      <c r="W18" s="187">
        <v>1</v>
      </c>
      <c r="X18" s="188">
        <v>1</v>
      </c>
      <c r="Y18" s="189">
        <f t="shared" ref="Y18:Y21" si="4">SUM(V18*X18)*W18</f>
        <v>0</v>
      </c>
      <c r="Z18" s="266"/>
    </row>
    <row r="19" spans="1:26" x14ac:dyDescent="0.25">
      <c r="S19" s="192" t="s">
        <v>90</v>
      </c>
      <c r="T19" s="263"/>
      <c r="U19" s="187">
        <f>'DATA INPUT SHEET'!D$5</f>
        <v>0</v>
      </c>
      <c r="V19" s="187">
        <f>SUM(T15,U19)</f>
        <v>0</v>
      </c>
      <c r="W19" s="187">
        <v>1</v>
      </c>
      <c r="X19" s="188">
        <v>1</v>
      </c>
      <c r="Y19" s="189">
        <f t="shared" si="4"/>
        <v>0</v>
      </c>
      <c r="Z19" s="266"/>
    </row>
    <row r="20" spans="1:26" x14ac:dyDescent="0.25">
      <c r="S20" s="192" t="s">
        <v>90</v>
      </c>
      <c r="T20" s="263"/>
      <c r="U20" s="187">
        <f>'DATA INPUT SHEET'!D$5</f>
        <v>0</v>
      </c>
      <c r="V20" s="187">
        <f>SUM(T15,U20)</f>
        <v>0</v>
      </c>
      <c r="W20" s="187">
        <v>1</v>
      </c>
      <c r="X20" s="188">
        <v>1</v>
      </c>
      <c r="Y20" s="189">
        <f t="shared" si="4"/>
        <v>0</v>
      </c>
      <c r="Z20" s="266"/>
    </row>
    <row r="21" spans="1:26" ht="15.75" thickBot="1" x14ac:dyDescent="0.3">
      <c r="S21" s="193" t="s">
        <v>90</v>
      </c>
      <c r="T21" s="264"/>
      <c r="U21" s="157">
        <f>'DATA INPUT SHEET'!D$5</f>
        <v>0</v>
      </c>
      <c r="V21" s="157">
        <f>SUM(T15,U21)</f>
        <v>0</v>
      </c>
      <c r="W21" s="157">
        <v>1</v>
      </c>
      <c r="X21" s="194">
        <v>1</v>
      </c>
      <c r="Y21" s="156">
        <f t="shared" si="4"/>
        <v>0</v>
      </c>
      <c r="Z21" s="267"/>
    </row>
    <row r="22" spans="1:26" x14ac:dyDescent="0.25">
      <c r="A22" s="104"/>
      <c r="T22" s="268" t="s">
        <v>43</v>
      </c>
      <c r="U22" s="269"/>
      <c r="V22" s="269"/>
      <c r="W22" s="269"/>
      <c r="X22" s="272">
        <f>SUM(X4:X21)</f>
        <v>18</v>
      </c>
    </row>
    <row r="23" spans="1:26" x14ac:dyDescent="0.25">
      <c r="T23" s="268"/>
      <c r="U23" s="269"/>
      <c r="V23" s="269"/>
      <c r="W23" s="269"/>
      <c r="X23" s="273"/>
    </row>
    <row r="24" spans="1:26" ht="15.75" thickBot="1" x14ac:dyDescent="0.3">
      <c r="T24" s="270"/>
      <c r="U24" s="271"/>
      <c r="V24" s="271"/>
      <c r="W24" s="271"/>
      <c r="X24" s="274"/>
    </row>
  </sheetData>
  <mergeCells count="13">
    <mergeCell ref="T4:T21"/>
    <mergeCell ref="Z4:Z21"/>
    <mergeCell ref="T22:W24"/>
    <mergeCell ref="X22:X24"/>
    <mergeCell ref="A1:R2"/>
    <mergeCell ref="B4:B7"/>
    <mergeCell ref="H4:H7"/>
    <mergeCell ref="B8:E10"/>
    <mergeCell ref="K11:N13"/>
    <mergeCell ref="O11:O13"/>
    <mergeCell ref="F8:F10"/>
    <mergeCell ref="K4:K10"/>
    <mergeCell ref="Q4:Q10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15"/>
  <sheetViews>
    <sheetView zoomScale="70" zoomScaleNormal="70" workbookViewId="0">
      <selection activeCell="J3" sqref="J3"/>
    </sheetView>
  </sheetViews>
  <sheetFormatPr defaultRowHeight="15" x14ac:dyDescent="0.25"/>
  <cols>
    <col min="1" max="1" width="34.5703125" bestFit="1" customWidth="1"/>
    <col min="11" max="11" width="19.28515625" bestFit="1" customWidth="1"/>
  </cols>
  <sheetData>
    <row r="1" spans="1:12" ht="92.25" x14ac:dyDescent="1.35">
      <c r="A1" s="234" t="s">
        <v>61</v>
      </c>
      <c r="B1" s="234"/>
      <c r="C1" s="234"/>
      <c r="D1" s="234"/>
      <c r="E1" s="234"/>
      <c r="F1" s="234"/>
      <c r="G1" s="234"/>
    </row>
    <row r="2" spans="1:12" ht="15.75" thickBot="1" x14ac:dyDescent="0.3"/>
    <row r="3" spans="1:12" ht="207" thickBot="1" x14ac:dyDescent="0.55000000000000004">
      <c r="A3" s="46" t="s">
        <v>46</v>
      </c>
      <c r="B3" s="105" t="s">
        <v>2</v>
      </c>
      <c r="C3" s="106" t="s">
        <v>9</v>
      </c>
      <c r="D3" s="106" t="s">
        <v>26</v>
      </c>
      <c r="E3" s="106" t="s">
        <v>14</v>
      </c>
      <c r="F3" s="106" t="s">
        <v>15</v>
      </c>
      <c r="G3" s="107" t="s">
        <v>11</v>
      </c>
      <c r="L3" s="3"/>
    </row>
    <row r="4" spans="1:12" x14ac:dyDescent="0.25">
      <c r="A4" s="144" t="s">
        <v>73</v>
      </c>
      <c r="B4" s="112">
        <v>0</v>
      </c>
      <c r="C4" s="113"/>
      <c r="D4" s="114"/>
      <c r="E4" s="115"/>
      <c r="F4" s="113">
        <f>SUM(D4*E4)</f>
        <v>0</v>
      </c>
      <c r="G4" s="152">
        <f t="shared" ref="G4:G6" si="0">SUM(B4*C4)+(F4*B4)</f>
        <v>0</v>
      </c>
    </row>
    <row r="5" spans="1:12" x14ac:dyDescent="0.25">
      <c r="A5" s="145" t="s">
        <v>7</v>
      </c>
      <c r="B5" s="108">
        <v>0</v>
      </c>
      <c r="C5" s="53"/>
      <c r="D5" s="54"/>
      <c r="E5" s="55"/>
      <c r="F5" s="53"/>
      <c r="G5" s="116">
        <f t="shared" si="0"/>
        <v>0</v>
      </c>
    </row>
    <row r="6" spans="1:12" x14ac:dyDescent="0.25">
      <c r="A6" s="146" t="s">
        <v>8</v>
      </c>
      <c r="B6" s="109">
        <v>0</v>
      </c>
      <c r="C6" s="50"/>
      <c r="D6" s="51"/>
      <c r="E6" s="52"/>
      <c r="F6" s="50">
        <f t="shared" ref="F6:F11" si="1">SUM(D6*E6)</f>
        <v>0</v>
      </c>
      <c r="G6" s="116">
        <f t="shared" si="0"/>
        <v>0</v>
      </c>
    </row>
    <row r="7" spans="1:12" x14ac:dyDescent="0.25">
      <c r="A7" s="147" t="s">
        <v>10</v>
      </c>
      <c r="B7" s="110">
        <v>0</v>
      </c>
      <c r="C7" s="103"/>
      <c r="D7" s="48"/>
      <c r="E7" s="49"/>
      <c r="F7" s="47">
        <f t="shared" si="1"/>
        <v>0</v>
      </c>
      <c r="G7" s="116">
        <f t="shared" ref="G7:G11" si="2">SUM(B7*C7)+(F7*B7)</f>
        <v>0</v>
      </c>
    </row>
    <row r="8" spans="1:12" x14ac:dyDescent="0.25">
      <c r="A8" s="148" t="s">
        <v>76</v>
      </c>
      <c r="B8" s="122">
        <v>0</v>
      </c>
      <c r="C8" s="123"/>
      <c r="D8" s="124"/>
      <c r="E8" s="125"/>
      <c r="F8" s="126"/>
      <c r="G8" s="116">
        <f t="shared" si="2"/>
        <v>0</v>
      </c>
    </row>
    <row r="9" spans="1:12" x14ac:dyDescent="0.25">
      <c r="A9" s="149" t="s">
        <v>74</v>
      </c>
      <c r="B9" s="117">
        <v>0</v>
      </c>
      <c r="C9" s="118"/>
      <c r="D9" s="119"/>
      <c r="E9" s="120"/>
      <c r="F9" s="121"/>
      <c r="G9" s="116">
        <f t="shared" si="2"/>
        <v>0</v>
      </c>
    </row>
    <row r="10" spans="1:12" x14ac:dyDescent="0.25">
      <c r="A10" s="150" t="s">
        <v>75</v>
      </c>
      <c r="B10" s="127">
        <v>0</v>
      </c>
      <c r="C10" s="128"/>
      <c r="D10" s="129"/>
      <c r="E10" s="130"/>
      <c r="F10" s="131"/>
      <c r="G10" s="116">
        <f t="shared" si="2"/>
        <v>0</v>
      </c>
    </row>
    <row r="11" spans="1:12" ht="15.75" thickBot="1" x14ac:dyDescent="0.3">
      <c r="A11" s="151" t="s">
        <v>25</v>
      </c>
      <c r="B11" s="111">
        <v>0</v>
      </c>
      <c r="C11" s="56"/>
      <c r="D11" s="57"/>
      <c r="E11" s="58"/>
      <c r="F11" s="56">
        <f t="shared" si="1"/>
        <v>0</v>
      </c>
      <c r="G11" s="153">
        <f t="shared" si="2"/>
        <v>0</v>
      </c>
    </row>
    <row r="12" spans="1:12" x14ac:dyDescent="0.25">
      <c r="G12" s="2"/>
    </row>
    <row r="13" spans="1:12" ht="15.75" thickBot="1" x14ac:dyDescent="0.3"/>
    <row r="14" spans="1:12" x14ac:dyDescent="0.25">
      <c r="A14" s="45" t="s">
        <v>27</v>
      </c>
    </row>
    <row r="15" spans="1:12" ht="21.75" thickBot="1" x14ac:dyDescent="0.3">
      <c r="A15" s="43">
        <f>SUM(G4:G7)</f>
        <v>0</v>
      </c>
    </row>
  </sheetData>
  <mergeCells count="1">
    <mergeCell ref="A1:G1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T18"/>
  <sheetViews>
    <sheetView zoomScale="60" zoomScaleNormal="60" workbookViewId="0">
      <selection activeCell="W9" sqref="W9"/>
    </sheetView>
  </sheetViews>
  <sheetFormatPr defaultRowHeight="15" x14ac:dyDescent="0.25"/>
  <cols>
    <col min="2" max="2" width="21" customWidth="1"/>
    <col min="4" max="4" width="19.28515625" customWidth="1"/>
    <col min="5" max="5" width="3.42578125" customWidth="1"/>
    <col min="6" max="6" width="19.28515625" customWidth="1"/>
    <col min="7" max="7" width="2.28515625" customWidth="1"/>
    <col min="8" max="8" width="25.42578125" bestFit="1" customWidth="1"/>
    <col min="9" max="9" width="3.85546875" customWidth="1"/>
    <col min="10" max="10" width="25" customWidth="1"/>
    <col min="11" max="11" width="25.7109375" bestFit="1" customWidth="1"/>
    <col min="12" max="12" width="19.140625" customWidth="1"/>
    <col min="13" max="13" width="2.28515625" customWidth="1"/>
    <col min="14" max="14" width="22.85546875" customWidth="1"/>
    <col min="15" max="15" width="1.85546875" customWidth="1"/>
    <col min="16" max="16" width="22.85546875" customWidth="1"/>
  </cols>
  <sheetData>
    <row r="1" spans="2:20" ht="93" thickBot="1" x14ac:dyDescent="1.4">
      <c r="B1" s="313" t="s">
        <v>62</v>
      </c>
      <c r="C1" s="313"/>
      <c r="D1" s="313"/>
      <c r="E1" s="313"/>
      <c r="F1" s="313"/>
      <c r="G1" s="313"/>
      <c r="H1" s="313"/>
      <c r="I1" s="313"/>
      <c r="J1" s="313"/>
      <c r="K1" s="313"/>
      <c r="L1" s="313"/>
      <c r="M1" s="313"/>
      <c r="N1" s="313"/>
      <c r="O1" s="313"/>
      <c r="P1" s="313"/>
      <c r="Q1" s="313"/>
      <c r="R1" s="313"/>
      <c r="S1" s="313"/>
      <c r="T1" s="313"/>
    </row>
    <row r="2" spans="2:20" x14ac:dyDescent="0.25">
      <c r="B2" s="79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1"/>
    </row>
    <row r="3" spans="2:20" ht="27" thickBot="1" x14ac:dyDescent="0.3">
      <c r="B3" s="314" t="s">
        <v>49</v>
      </c>
      <c r="C3" s="82"/>
      <c r="D3" s="320" t="e">
        <f>SUM(F5,H5,J5,K5,L5,N5,P5)</f>
        <v>#REF!</v>
      </c>
      <c r="E3" s="83"/>
      <c r="F3" s="84" t="s">
        <v>56</v>
      </c>
      <c r="G3" s="93"/>
      <c r="H3" s="84" t="s">
        <v>48</v>
      </c>
      <c r="I3" s="93"/>
      <c r="J3" s="319" t="s">
        <v>47</v>
      </c>
      <c r="K3" s="319"/>
      <c r="L3" s="319"/>
      <c r="M3" s="93"/>
      <c r="N3" s="84" t="s">
        <v>51</v>
      </c>
      <c r="O3" s="93"/>
      <c r="P3" s="319" t="s">
        <v>52</v>
      </c>
      <c r="Q3" s="319"/>
      <c r="R3" s="319"/>
      <c r="S3" s="319"/>
      <c r="T3" s="85"/>
    </row>
    <row r="4" spans="2:20" ht="63" x14ac:dyDescent="0.25">
      <c r="B4" s="314"/>
      <c r="C4" s="82"/>
      <c r="D4" s="321"/>
      <c r="E4" s="86"/>
      <c r="F4" s="98" t="s">
        <v>78</v>
      </c>
      <c r="G4" s="82"/>
      <c r="H4" s="96" t="s">
        <v>27</v>
      </c>
      <c r="I4" s="87"/>
      <c r="J4" s="97" t="s">
        <v>15</v>
      </c>
      <c r="K4" s="97" t="s">
        <v>29</v>
      </c>
      <c r="L4" s="97" t="s">
        <v>71</v>
      </c>
      <c r="M4" s="88"/>
      <c r="N4" s="97" t="s">
        <v>21</v>
      </c>
      <c r="O4" s="88"/>
      <c r="P4" s="65" t="s">
        <v>45</v>
      </c>
      <c r="Q4" s="315" t="s">
        <v>41</v>
      </c>
      <c r="R4" s="315"/>
      <c r="S4" s="316"/>
      <c r="T4" s="85"/>
    </row>
    <row r="5" spans="2:20" ht="27" thickBot="1" x14ac:dyDescent="0.3">
      <c r="B5" s="314"/>
      <c r="C5" s="82"/>
      <c r="D5" s="321"/>
      <c r="E5" s="86"/>
      <c r="F5" s="63">
        <v>0</v>
      </c>
      <c r="G5" s="82"/>
      <c r="H5" s="63">
        <f>SUM('Course Costings'!A15)</f>
        <v>0</v>
      </c>
      <c r="I5" s="82"/>
      <c r="J5" s="40">
        <f>SUM('Staff Costs'!A9)</f>
        <v>0</v>
      </c>
      <c r="K5" s="63" t="e">
        <f>SUM('Staff Costs'!#REF!)</f>
        <v>#REF!</v>
      </c>
      <c r="L5" s="63">
        <f>SUM('Staff Costs'!G9)</f>
        <v>0</v>
      </c>
      <c r="M5" s="82"/>
      <c r="N5" s="64">
        <f>SUM('Campsite Costings'!A17)</f>
        <v>0</v>
      </c>
      <c r="O5" s="82"/>
      <c r="P5" s="66">
        <f>SUM('Costs to Pupils'!A14)</f>
        <v>0</v>
      </c>
      <c r="Q5" s="317">
        <f>SUM(P5*3)</f>
        <v>0</v>
      </c>
      <c r="R5" s="318"/>
      <c r="S5" s="267"/>
      <c r="T5" s="85"/>
    </row>
    <row r="6" spans="2:20" ht="27" thickBot="1" x14ac:dyDescent="0.3">
      <c r="B6" s="89"/>
      <c r="C6" s="90"/>
      <c r="D6" s="91"/>
      <c r="E6" s="91"/>
      <c r="F6" s="91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90"/>
      <c r="T6" s="92"/>
    </row>
    <row r="7" spans="2:20" ht="26.25" x14ac:dyDescent="0.25">
      <c r="B7" s="67"/>
      <c r="C7" s="68"/>
      <c r="D7" s="69"/>
      <c r="E7" s="69"/>
      <c r="F7" s="69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70"/>
    </row>
    <row r="8" spans="2:20" ht="27" thickBot="1" x14ac:dyDescent="0.3">
      <c r="B8" s="322" t="s">
        <v>50</v>
      </c>
      <c r="C8" s="71"/>
      <c r="D8" s="302">
        <f>SUM(F10,H10,J10)</f>
        <v>0</v>
      </c>
      <c r="E8" s="72"/>
      <c r="F8" s="94" t="s">
        <v>54</v>
      </c>
      <c r="G8" s="94"/>
      <c r="H8" s="94" t="s">
        <v>55</v>
      </c>
      <c r="I8" s="95"/>
      <c r="J8" s="94" t="s">
        <v>57</v>
      </c>
      <c r="K8" s="71"/>
      <c r="L8" s="71"/>
      <c r="M8" s="71"/>
      <c r="N8" s="71"/>
      <c r="O8" s="71"/>
      <c r="P8" s="71"/>
      <c r="Q8" s="71"/>
      <c r="R8" s="71"/>
      <c r="S8" s="71"/>
      <c r="T8" s="73"/>
    </row>
    <row r="9" spans="2:20" ht="69.75" x14ac:dyDescent="0.25">
      <c r="B9" s="322"/>
      <c r="C9" s="71"/>
      <c r="D9" s="303"/>
      <c r="E9" s="74"/>
      <c r="F9" s="33" t="s">
        <v>38</v>
      </c>
      <c r="G9" s="71"/>
      <c r="H9" s="61" t="s">
        <v>53</v>
      </c>
      <c r="I9" s="71"/>
      <c r="J9" s="99" t="s">
        <v>77</v>
      </c>
      <c r="K9" s="71"/>
      <c r="L9" s="71"/>
      <c r="M9" s="71"/>
      <c r="N9" s="71"/>
      <c r="O9" s="71"/>
      <c r="P9" s="71"/>
      <c r="Q9" s="71"/>
      <c r="R9" s="71"/>
      <c r="S9" s="71"/>
      <c r="T9" s="73"/>
    </row>
    <row r="10" spans="2:20" ht="19.5" customHeight="1" thickBot="1" x14ac:dyDescent="0.3">
      <c r="B10" s="322"/>
      <c r="C10" s="71"/>
      <c r="D10" s="303"/>
      <c r="E10" s="74"/>
      <c r="F10" s="34">
        <f>SUM('Costs to Pupils'!A11)</f>
        <v>0</v>
      </c>
      <c r="G10" s="71"/>
      <c r="H10" s="34">
        <f>SUM(H5)</f>
        <v>0</v>
      </c>
      <c r="I10" s="71"/>
      <c r="J10" s="32">
        <v>0</v>
      </c>
      <c r="K10" s="71"/>
      <c r="L10" s="71"/>
      <c r="M10" s="71"/>
      <c r="N10" s="71"/>
      <c r="O10" s="71"/>
      <c r="P10" s="71"/>
      <c r="Q10" s="71"/>
      <c r="R10" s="71"/>
      <c r="S10" s="71"/>
      <c r="T10" s="73"/>
    </row>
    <row r="11" spans="2:20" ht="27" thickBot="1" x14ac:dyDescent="0.3">
      <c r="B11" s="75"/>
      <c r="C11" s="76"/>
      <c r="D11" s="77"/>
      <c r="E11" s="77"/>
      <c r="F11" s="77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8"/>
    </row>
    <row r="12" spans="2:20" ht="27" thickBot="1" x14ac:dyDescent="0.3">
      <c r="D12" s="59"/>
      <c r="E12" s="59"/>
      <c r="F12" s="59"/>
    </row>
    <row r="13" spans="2:20" ht="27.75" customHeight="1" x14ac:dyDescent="0.25">
      <c r="B13" s="304" t="s">
        <v>63</v>
      </c>
      <c r="C13" s="307" t="e">
        <f>SUM(D8-D3)</f>
        <v>#REF!</v>
      </c>
      <c r="D13" s="308"/>
      <c r="E13" s="62"/>
      <c r="F13" s="62"/>
    </row>
    <row r="14" spans="2:20" ht="33" customHeight="1" x14ac:dyDescent="0.25">
      <c r="B14" s="305"/>
      <c r="C14" s="309"/>
      <c r="D14" s="310"/>
      <c r="E14" s="60"/>
      <c r="F14" s="60"/>
    </row>
    <row r="15" spans="2:20" ht="26.25" customHeight="1" thickBot="1" x14ac:dyDescent="0.3">
      <c r="B15" s="306"/>
      <c r="C15" s="311"/>
      <c r="D15" s="312"/>
      <c r="E15" s="60"/>
      <c r="F15" s="60"/>
    </row>
    <row r="16" spans="2:20" ht="15.75" thickBot="1" x14ac:dyDescent="0.3"/>
    <row r="17" spans="2:2" ht="91.5" customHeight="1" x14ac:dyDescent="0.25">
      <c r="B17" s="33" t="s">
        <v>39</v>
      </c>
    </row>
    <row r="18" spans="2:2" ht="19.5" thickBot="1" x14ac:dyDescent="0.3">
      <c r="B18" s="34">
        <f>SUM('Costs to Pupils'!F11:I11)</f>
        <v>0</v>
      </c>
    </row>
  </sheetData>
  <mergeCells count="11">
    <mergeCell ref="D8:D10"/>
    <mergeCell ref="B13:B15"/>
    <mergeCell ref="C13:D15"/>
    <mergeCell ref="B1:T1"/>
    <mergeCell ref="B3:B5"/>
    <mergeCell ref="Q4:S4"/>
    <mergeCell ref="Q5:S5"/>
    <mergeCell ref="P3:S3"/>
    <mergeCell ref="D3:D5"/>
    <mergeCell ref="B8:B10"/>
    <mergeCell ref="J3:L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DATA INPUT SHEET</vt:lpstr>
      <vt:lpstr>Costs to Pupils</vt:lpstr>
      <vt:lpstr>Staff Costs</vt:lpstr>
      <vt:lpstr>Campsite Costings</vt:lpstr>
      <vt:lpstr>Course Costings</vt:lpstr>
      <vt:lpstr>Over All Costings</vt:lpstr>
    </vt:vector>
  </TitlesOfParts>
  <Company>Exped Education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Crowley-Volpato Jonathan</dc:creator>
  <cp:lastModifiedBy>Johny C-V</cp:lastModifiedBy>
  <cp:lastPrinted>2016-11-21T15:38:35Z</cp:lastPrinted>
  <dcterms:created xsi:type="dcterms:W3CDTF">2016-04-19T21:13:10Z</dcterms:created>
  <dcterms:modified xsi:type="dcterms:W3CDTF">2018-05-07T19:04:05Z</dcterms:modified>
</cp:coreProperties>
</file>